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 tabRatio="500"/>
  </bookViews>
  <sheets>
    <sheet name="МШ" sheetId="1" r:id="rId1"/>
    <sheet name="Ленсоветовский" sheetId="2" r:id="rId2"/>
  </sheets>
  <definedNames>
    <definedName name="_xlnm.Print_Area" localSheetId="0">МШ!$A$1:$J$18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5" i="2" l="1"/>
  <c r="D65" i="2"/>
  <c r="J58" i="2"/>
  <c r="F58" i="2"/>
  <c r="G58" i="2" s="1"/>
  <c r="AE57" i="2"/>
  <c r="W57" i="2"/>
  <c r="V57" i="2"/>
  <c r="X57" i="2" s="1"/>
  <c r="J57" i="2"/>
  <c r="F57" i="2"/>
  <c r="E57" i="2"/>
  <c r="G57" i="2" s="1"/>
  <c r="AE56" i="2"/>
  <c r="W56" i="2"/>
  <c r="V56" i="2"/>
  <c r="X56" i="2" s="1"/>
  <c r="J56" i="2"/>
  <c r="F56" i="2"/>
  <c r="E56" i="2"/>
  <c r="G56" i="2" s="1"/>
  <c r="AE55" i="2"/>
  <c r="W55" i="2"/>
  <c r="V55" i="2"/>
  <c r="X55" i="2" s="1"/>
  <c r="J55" i="2"/>
  <c r="F55" i="2"/>
  <c r="E55" i="2"/>
  <c r="G55" i="2" s="1"/>
  <c r="AE54" i="2"/>
  <c r="Z54" i="2"/>
  <c r="W54" i="2"/>
  <c r="V54" i="2"/>
  <c r="X54" i="2" s="1"/>
  <c r="I54" i="2"/>
  <c r="J54" i="2" s="1"/>
  <c r="F54" i="2"/>
  <c r="E54" i="2"/>
  <c r="G54" i="2" s="1"/>
  <c r="AE53" i="2"/>
  <c r="W53" i="2"/>
  <c r="V53" i="2"/>
  <c r="X53" i="2" s="1"/>
  <c r="J53" i="2"/>
  <c r="F53" i="2"/>
  <c r="E53" i="2"/>
  <c r="G53" i="2" s="1"/>
  <c r="AE52" i="2"/>
  <c r="W52" i="2"/>
  <c r="V52" i="2"/>
  <c r="X52" i="2" s="1"/>
  <c r="J52" i="2"/>
  <c r="F52" i="2"/>
  <c r="E52" i="2"/>
  <c r="G52" i="2" s="1"/>
  <c r="AE51" i="2"/>
  <c r="W51" i="2"/>
  <c r="V51" i="2"/>
  <c r="X51" i="2" s="1"/>
  <c r="J51" i="2"/>
  <c r="F51" i="2"/>
  <c r="E51" i="2"/>
  <c r="G51" i="2" s="1"/>
  <c r="D46" i="2"/>
  <c r="C46" i="2"/>
  <c r="B42" i="2"/>
  <c r="F34" i="2"/>
  <c r="F33" i="2"/>
  <c r="E33" i="2"/>
  <c r="I32" i="2"/>
  <c r="F32" i="2"/>
  <c r="E32" i="2"/>
  <c r="G32" i="2" s="1"/>
  <c r="AE31" i="2"/>
  <c r="W31" i="2"/>
  <c r="V31" i="2"/>
  <c r="X31" i="2" s="1"/>
  <c r="J31" i="2"/>
  <c r="F31" i="2"/>
  <c r="E31" i="2"/>
  <c r="G31" i="2" s="1"/>
  <c r="AE30" i="2"/>
  <c r="W30" i="2"/>
  <c r="V30" i="2"/>
  <c r="X30" i="2" s="1"/>
  <c r="J30" i="2"/>
  <c r="F30" i="2"/>
  <c r="E30" i="2"/>
  <c r="G30" i="2" s="1"/>
  <c r="AE29" i="2"/>
  <c r="W29" i="2"/>
  <c r="V29" i="2"/>
  <c r="X29" i="2" s="1"/>
  <c r="J29" i="2"/>
  <c r="F29" i="2"/>
  <c r="E29" i="2"/>
  <c r="G29" i="2" s="1"/>
  <c r="AE28" i="2"/>
  <c r="Z28" i="2"/>
  <c r="W28" i="2"/>
  <c r="V28" i="2"/>
  <c r="X28" i="2" s="1"/>
  <c r="I28" i="2"/>
  <c r="J28" i="2" s="1"/>
  <c r="F28" i="2"/>
  <c r="E28" i="2"/>
  <c r="G28" i="2" s="1"/>
  <c r="AE27" i="2"/>
  <c r="W27" i="2"/>
  <c r="V27" i="2"/>
  <c r="X27" i="2" s="1"/>
  <c r="J27" i="2"/>
  <c r="F27" i="2"/>
  <c r="E27" i="2"/>
  <c r="G27" i="2" s="1"/>
  <c r="AE26" i="2"/>
  <c r="W26" i="2"/>
  <c r="V26" i="2"/>
  <c r="X26" i="2" s="1"/>
  <c r="J26" i="2"/>
  <c r="F26" i="2"/>
  <c r="E26" i="2"/>
  <c r="G26" i="2" s="1"/>
  <c r="AE25" i="2"/>
  <c r="W25" i="2"/>
  <c r="V25" i="2"/>
  <c r="X25" i="2" s="1"/>
  <c r="J25" i="2"/>
  <c r="F25" i="2"/>
  <c r="E25" i="2"/>
  <c r="G25" i="2" s="1"/>
  <c r="D17" i="2"/>
  <c r="G9" i="2"/>
  <c r="G8" i="2"/>
  <c r="G7" i="2"/>
  <c r="D7" i="2"/>
  <c r="G6" i="2"/>
  <c r="D6" i="2"/>
  <c r="G5" i="2"/>
  <c r="D5" i="2"/>
  <c r="G4" i="2"/>
  <c r="D4" i="2"/>
  <c r="G3" i="2"/>
  <c r="D3" i="2"/>
  <c r="I17" i="1"/>
  <c r="H17" i="1"/>
  <c r="G17" i="1"/>
  <c r="F17" i="1"/>
  <c r="D17" i="1"/>
  <c r="B17" i="1"/>
  <c r="I16" i="1"/>
  <c r="H16" i="1"/>
  <c r="G16" i="1"/>
  <c r="F16" i="1"/>
  <c r="D16" i="1"/>
  <c r="B16" i="1"/>
  <c r="I15" i="1"/>
  <c r="H15" i="1"/>
  <c r="F15" i="1"/>
  <c r="D15" i="1"/>
  <c r="C15" i="1"/>
  <c r="B15" i="1"/>
  <c r="I14" i="1"/>
  <c r="H14" i="1"/>
  <c r="F14" i="1"/>
  <c r="D14" i="1"/>
  <c r="B14" i="1"/>
  <c r="I13" i="1"/>
  <c r="H13" i="1"/>
  <c r="F13" i="1"/>
  <c r="D13" i="1"/>
  <c r="B13" i="1"/>
  <c r="I12" i="1"/>
  <c r="H12" i="1"/>
  <c r="F12" i="1"/>
  <c r="D12" i="1"/>
  <c r="B12" i="1"/>
  <c r="I11" i="1"/>
  <c r="H11" i="1"/>
  <c r="F11" i="1"/>
  <c r="D11" i="1"/>
  <c r="B11" i="1"/>
  <c r="I10" i="1"/>
  <c r="H10" i="1"/>
  <c r="F10" i="1"/>
  <c r="D10" i="1"/>
  <c r="B10" i="1"/>
  <c r="I9" i="1"/>
  <c r="H9" i="1"/>
  <c r="F9" i="1"/>
  <c r="D9" i="1"/>
  <c r="B9" i="1"/>
  <c r="I8" i="1"/>
  <c r="H8" i="1"/>
  <c r="F8" i="1"/>
  <c r="D8" i="1"/>
  <c r="B8" i="1"/>
  <c r="I7" i="1"/>
  <c r="H7" i="1"/>
  <c r="F7" i="1"/>
  <c r="D7" i="1"/>
  <c r="B7" i="1"/>
  <c r="F6" i="1"/>
  <c r="D6" i="1"/>
  <c r="B6" i="1"/>
</calcChain>
</file>

<file path=xl/sharedStrings.xml><?xml version="1.0" encoding="utf-8"?>
<sst xmlns="http://schemas.openxmlformats.org/spreadsheetml/2006/main" count="200" uniqueCount="60">
  <si>
    <t>Ленсоветовский дом 21 за 2017 год</t>
  </si>
  <si>
    <t>месяц</t>
  </si>
  <si>
    <t>Выставлено РСО</t>
  </si>
  <si>
    <t>Холодное водоснабжение</t>
  </si>
  <si>
    <t>Расход Гкал</t>
  </si>
  <si>
    <t>Водоотведение</t>
  </si>
  <si>
    <t>Электоэнергия                           День/Ночь</t>
  </si>
  <si>
    <t>м3</t>
  </si>
  <si>
    <t>руб</t>
  </si>
  <si>
    <t>Гкл</t>
  </si>
  <si>
    <t>кВт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</si>
  <si>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</si>
  <si>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</si>
  <si>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</si>
  <si>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</si>
  <si>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</si>
  <si>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</si>
  <si>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</si>
  <si>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</si>
  <si>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</si>
  <si>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</si>
  <si>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</si>
  <si>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Ленсоветовский 15</t>
  </si>
  <si>
    <t>Месяц</t>
  </si>
  <si>
    <t>Расход Гкал.  по отчету за месяц</t>
  </si>
  <si>
    <t xml:space="preserve">Всего начислено за месяц </t>
  </si>
  <si>
    <t>В Гкал.</t>
  </si>
  <si>
    <t>Расход ХВС в м3 по отчету</t>
  </si>
  <si>
    <t>Всего начислено за месяц по ХВС (руб.)</t>
  </si>
  <si>
    <t>Всего начислено за месяц по ХВС (м3)</t>
  </si>
  <si>
    <t>февраль</t>
  </si>
  <si>
    <t>тут сидит рубикон по цене 1909,59 руб</t>
  </si>
  <si>
    <t>Расход  по отчету Электр. за месяц</t>
  </si>
  <si>
    <t>Всего начислено за месяц по ЭС (КВт)</t>
  </si>
  <si>
    <t xml:space="preserve">день </t>
  </si>
  <si>
    <t>ночь</t>
  </si>
  <si>
    <t>Начисление по соц найму</t>
  </si>
  <si>
    <t>Ленсоветовский 25</t>
  </si>
  <si>
    <t>Ленсоветовский ,25</t>
  </si>
  <si>
    <t>водоотведение</t>
  </si>
  <si>
    <t>Всего начислено за месяц по отопл. (руб.)</t>
  </si>
  <si>
    <t>Всего начислено за месяц по нагреву (руб.)</t>
  </si>
  <si>
    <t>в Гкал по отоплению</t>
  </si>
  <si>
    <t>В Гкал. По нагреву</t>
  </si>
  <si>
    <t>Всего</t>
  </si>
  <si>
    <t>Отопление (руб)</t>
  </si>
  <si>
    <t>Гвс (руб)</t>
  </si>
  <si>
    <t>Эл.Моп (руб)</t>
  </si>
  <si>
    <t>ХВС (руб)</t>
  </si>
  <si>
    <t>оплочено</t>
  </si>
  <si>
    <t>Электроснабжение</t>
  </si>
  <si>
    <t>Начислено</t>
  </si>
  <si>
    <t>Оплачено РСО</t>
  </si>
  <si>
    <t>Квтч</t>
  </si>
  <si>
    <t>???????</t>
  </si>
  <si>
    <t>Ленсоветовский 21</t>
  </si>
  <si>
    <t>Ленсоветовский ,21</t>
  </si>
  <si>
    <t>Всего начислено за месяц по отопл. (руб)</t>
  </si>
  <si>
    <t>Всего начислено за месяц по нагреву (руб)</t>
  </si>
  <si>
    <t>Расход КВт.  по отчету Электр. за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</si>
</sst>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,_₽"/>
  </numFmts>
  <fonts count="8" x14ac:knownFonts="1">
    <font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93CDDD"/>
        <bgColor rgb="FFB7DEE8"/>
      </patternFill>
    </fill>
    <fill>
      <patternFill patternType="solid">
        <fgColor rgb="FFE6B9B8"/>
        <bgColor rgb="FFFCD5B5"/>
      </patternFill>
    </fill>
    <fill>
      <patternFill patternType="solid">
        <fgColor rgb="FFB7DEE8"/>
        <bgColor rgb="FF93CDDD"/>
      </patternFill>
    </fill>
    <fill>
      <patternFill patternType="solid">
        <fgColor rgb="FFFF0000"/>
        <bgColor rgb="FF993300"/>
      </patternFill>
    </fill>
    <fill>
      <patternFill patternType="solid">
        <fgColor rgb="FFFCD5B5"/>
        <bgColor rgb="FFE6B9B8"/>
      </patternFill>
    </fill>
    <fill>
      <patternFill patternType="solid">
        <fgColor rgb="FFCCCC00"/>
        <bgColor rgb="FFFFCC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5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4" fontId="0" fillId="2" borderId="0" xfId="0" applyNumberFormat="1" applyFill="1" applyBorder="1"/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7" fillId="2" borderId="1" xfId="0" applyFont="1" applyFill="1" applyBorder="1"/>
    <xf numFmtId="2" fontId="0" fillId="4" borderId="1" xfId="0" applyNumberFormat="1" applyFill="1" applyBorder="1"/>
    <xf numFmtId="0" fontId="0" fillId="2" borderId="2" xfId="0" applyFont="1" applyFill="1" applyBorder="1"/>
    <xf numFmtId="0" fontId="7" fillId="2" borderId="3" xfId="0" applyFont="1" applyFill="1" applyBorder="1"/>
    <xf numFmtId="0" fontId="0" fillId="2" borderId="3" xfId="0" applyFill="1" applyBorder="1"/>
    <xf numFmtId="2" fontId="0" fillId="4" borderId="3" xfId="0" applyNumberFormat="1" applyFill="1" applyBorder="1"/>
    <xf numFmtId="2" fontId="0" fillId="2" borderId="1" xfId="0" applyNumberFormat="1" applyFill="1" applyBorder="1"/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4" xfId="0" applyFont="1" applyFill="1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Font="1" applyBorder="1"/>
    <xf numFmtId="0" fontId="7" fillId="0" borderId="1" xfId="0" applyFont="1" applyBorder="1"/>
    <xf numFmtId="0" fontId="0" fillId="0" borderId="0" xfId="0" applyBorder="1"/>
    <xf numFmtId="0" fontId="0" fillId="5" borderId="0" xfId="0" applyFill="1"/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0" fillId="0" borderId="0" xfId="0" applyNumberFormat="1"/>
    <xf numFmtId="0" fontId="0" fillId="5" borderId="1" xfId="0" applyFill="1" applyBorder="1"/>
    <xf numFmtId="0" fontId="7" fillId="2" borderId="0" xfId="0" applyFont="1" applyFill="1" applyBorder="1"/>
    <xf numFmtId="0" fontId="6" fillId="4" borderId="0" xfId="0" applyFont="1" applyFill="1" applyBorder="1"/>
    <xf numFmtId="2" fontId="0" fillId="2" borderId="0" xfId="0" applyNumberForma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0" fillId="8" borderId="1" xfId="0" applyFill="1" applyBorder="1"/>
    <xf numFmtId="0" fontId="7" fillId="8" borderId="4" xfId="0" applyFont="1" applyFill="1" applyBorder="1"/>
    <xf numFmtId="0" fontId="0" fillId="8" borderId="4" xfId="0" applyFill="1" applyBorder="1"/>
    <xf numFmtId="0" fontId="7" fillId="0" borderId="4" xfId="0" applyFont="1" applyBorder="1"/>
    <xf numFmtId="0" fontId="6" fillId="2" borderId="4" xfId="0" applyFont="1" applyFill="1" applyBorder="1"/>
    <xf numFmtId="0" fontId="0" fillId="2" borderId="4" xfId="0" applyFill="1" applyBorder="1"/>
    <xf numFmtId="0" fontId="7" fillId="0" borderId="0" xfId="0" applyFont="1" applyBorder="1"/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10" borderId="1" xfId="0" applyFont="1" applyFill="1" applyBorder="1"/>
    <xf numFmtId="2" fontId="7" fillId="2" borderId="1" xfId="0" applyNumberFormat="1" applyFont="1" applyFill="1" applyBorder="1"/>
    <xf numFmtId="0" fontId="0" fillId="10" borderId="1" xfId="0" applyFill="1" applyBorder="1"/>
    <xf numFmtId="0" fontId="0" fillId="9" borderId="1" xfId="0" applyFill="1" applyBorder="1"/>
    <xf numFmtId="0" fontId="0" fillId="9" borderId="3" xfId="0" applyFill="1" applyBorder="1"/>
    <xf numFmtId="0" fontId="0" fillId="10" borderId="3" xfId="0" applyFill="1" applyBorder="1"/>
    <xf numFmtId="0" fontId="6" fillId="4" borderId="4" xfId="0" applyFont="1" applyFill="1" applyBorder="1"/>
    <xf numFmtId="0" fontId="0" fillId="9" borderId="0" xfId="0" applyFill="1" applyBorder="1"/>
    <xf numFmtId="44" fontId="0" fillId="2" borderId="1" xfId="0" applyNumberFormat="1" applyFill="1" applyBorder="1"/>
    <xf numFmtId="44" fontId="0" fillId="2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B3A2C7"/>
      <rgbColor rgb="FFFCD5B5"/>
      <rgbColor rgb="FF3366FF"/>
      <rgbColor rgb="FF33CCCC"/>
      <rgbColor rgb="FFCC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A3" zoomScaleNormal="100" workbookViewId="0">
      <selection activeCell="M11" sqref="M11"/>
    </sheetView>
  </sheetViews>
  <sheetFormatPr defaultRowHeight="15" x14ac:dyDescent="0.25"/>
  <cols>
    <col min="1" max="1" width="11.5703125" style="10"/>
    <col min="2" max="2" width="11.42578125" bestFit="1" customWidth="1"/>
    <col min="3" max="3" width="14" bestFit="1" customWidth="1"/>
    <col min="4" max="4" width="12.42578125" bestFit="1" customWidth="1"/>
    <col min="5" max="5" width="14.85546875" bestFit="1" customWidth="1"/>
    <col min="6" max="6" width="11.7109375" bestFit="1" customWidth="1"/>
    <col min="7" max="7" width="13.5703125" bestFit="1" customWidth="1"/>
    <col min="8" max="8" width="12.140625" bestFit="1" customWidth="1"/>
    <col min="9" max="9" width="13.28515625" bestFit="1" customWidth="1"/>
    <col min="10" max="10" width="3.7109375"/>
    <col min="11" max="1025" width="8.5703125"/>
  </cols>
  <sheetData>
    <row r="1" spans="1:9" x14ac:dyDescent="0.25">
      <c r="B1" s="11"/>
      <c r="C1" s="11"/>
      <c r="D1" s="11"/>
      <c r="E1" s="11"/>
      <c r="F1" s="11"/>
      <c r="G1" s="11"/>
    </row>
    <row r="2" spans="1:9" ht="57.7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37.5" customHeight="1" x14ac:dyDescent="0.25">
      <c r="A3" s="8" t="s">
        <v>1</v>
      </c>
      <c r="B3" s="7" t="s">
        <v>2</v>
      </c>
      <c r="C3" s="7"/>
      <c r="D3" s="7" t="s">
        <v>2</v>
      </c>
      <c r="E3" s="7"/>
      <c r="F3" s="7" t="s">
        <v>2</v>
      </c>
      <c r="G3" s="7"/>
      <c r="H3" s="7" t="s">
        <v>2</v>
      </c>
      <c r="I3" s="7"/>
    </row>
    <row r="4" spans="1:9" ht="34.5" customHeight="1" x14ac:dyDescent="0.25">
      <c r="A4" s="8"/>
      <c r="B4" s="7" t="s">
        <v>3</v>
      </c>
      <c r="C4" s="7"/>
      <c r="D4" s="7" t="s">
        <v>4</v>
      </c>
      <c r="E4" s="7"/>
      <c r="F4" s="7" t="s">
        <v>5</v>
      </c>
      <c r="G4" s="7"/>
      <c r="H4" s="7" t="s">
        <v>6</v>
      </c>
      <c r="I4" s="7"/>
    </row>
    <row r="5" spans="1:9" ht="34.5" customHeight="1" x14ac:dyDescent="0.25">
      <c r="A5" s="8"/>
      <c r="B5" s="12" t="s">
        <v>7</v>
      </c>
      <c r="C5" s="13" t="s">
        <v>8</v>
      </c>
      <c r="D5" s="12" t="s">
        <v>9</v>
      </c>
      <c r="E5" s="13" t="s">
        <v>8</v>
      </c>
      <c r="F5" s="12" t="s">
        <v>7</v>
      </c>
      <c r="G5" s="13" t="s">
        <v>8</v>
      </c>
      <c r="H5" s="14" t="s">
        <v>10</v>
      </c>
      <c r="I5" s="14" t="s">
        <v>8</v>
      </c>
    </row>
    <row r="6" spans="1:9" s="10" customFormat="1" ht="15.75" x14ac:dyDescent="0.25">
      <c r="A6" s="15" t="s">
        <v>11</v>
      </c>
      <c r="B6" s="73">
        <f t="shared" ref="B6:B11" si="0">C6/25.44</f>
        <v>3773.1187106918237</v>
      </c>
      <c r="C6" s="73">
        <v>95988.14</v>
      </c>
      <c r="D6" s="73">
        <f t="shared" ref="D6:D11" si="1">E6/1621.95</f>
        <v>338.06000184962545</v>
      </c>
      <c r="E6" s="73">
        <v>548316.42000000004</v>
      </c>
      <c r="F6" s="73">
        <f t="shared" ref="F6:F11" si="2">G6/25.44</f>
        <v>3773.1187106918237</v>
      </c>
      <c r="G6" s="73">
        <v>95988.14</v>
      </c>
      <c r="H6" s="73">
        <v>61200</v>
      </c>
      <c r="I6" s="73">
        <v>234483.6</v>
      </c>
    </row>
    <row r="7" spans="1:9" ht="15.75" x14ac:dyDescent="0.25">
      <c r="A7" s="15" t="s">
        <v>12</v>
      </c>
      <c r="B7" s="73">
        <f t="shared" si="0"/>
        <v>3480.1092767295595</v>
      </c>
      <c r="C7" s="74">
        <v>88533.98</v>
      </c>
      <c r="D7" s="73">
        <f t="shared" si="1"/>
        <v>326.34999845864547</v>
      </c>
      <c r="E7" s="73">
        <v>529323.38</v>
      </c>
      <c r="F7" s="73">
        <f t="shared" si="2"/>
        <v>3480.0908018867922</v>
      </c>
      <c r="G7" s="73">
        <v>88533.51</v>
      </c>
      <c r="H7" s="73">
        <f>12780+38940</f>
        <v>51720</v>
      </c>
      <c r="I7" s="73">
        <f>31566.6+167052.6</f>
        <v>198619.2</v>
      </c>
    </row>
    <row r="8" spans="1:9" ht="15.75" x14ac:dyDescent="0.25">
      <c r="A8" s="15" t="s">
        <v>13</v>
      </c>
      <c r="B8" s="73">
        <f t="shared" si="0"/>
        <v>3438.1080974842766</v>
      </c>
      <c r="C8" s="73">
        <v>87465.47</v>
      </c>
      <c r="D8" s="73">
        <f t="shared" si="1"/>
        <v>311.3099972255618</v>
      </c>
      <c r="E8" s="73">
        <v>504929.25</v>
      </c>
      <c r="F8" s="73">
        <f t="shared" si="2"/>
        <v>3438.1080974842766</v>
      </c>
      <c r="G8" s="73">
        <v>87465.47</v>
      </c>
      <c r="H8" s="73">
        <f>36240+11700</f>
        <v>47940</v>
      </c>
      <c r="I8" s="73">
        <f>155469.6+28899</f>
        <v>184368.6</v>
      </c>
    </row>
    <row r="9" spans="1:9" ht="15.75" x14ac:dyDescent="0.25">
      <c r="A9" s="15" t="s">
        <v>14</v>
      </c>
      <c r="B9" s="73">
        <f t="shared" si="0"/>
        <v>3818.1198899371066</v>
      </c>
      <c r="C9" s="73">
        <v>97132.97</v>
      </c>
      <c r="D9" s="73">
        <f t="shared" si="1"/>
        <v>313.39999999999998</v>
      </c>
      <c r="E9" s="73">
        <v>508319.13</v>
      </c>
      <c r="F9" s="73">
        <f t="shared" si="2"/>
        <v>3818.1198899371066</v>
      </c>
      <c r="G9" s="73">
        <v>97132.97</v>
      </c>
      <c r="H9" s="73">
        <f>12293+39530</f>
        <v>51823</v>
      </c>
      <c r="I9" s="73">
        <f>30363.71+169583.7</f>
        <v>199947.41</v>
      </c>
    </row>
    <row r="10" spans="1:9" ht="15.75" x14ac:dyDescent="0.25">
      <c r="A10" s="15" t="s">
        <v>15</v>
      </c>
      <c r="B10" s="73">
        <f t="shared" si="0"/>
        <v>3705.116352201258</v>
      </c>
      <c r="C10" s="73">
        <v>94258.16</v>
      </c>
      <c r="D10" s="73">
        <f t="shared" si="1"/>
        <v>224.56999907518727</v>
      </c>
      <c r="E10" s="73">
        <v>364241.31</v>
      </c>
      <c r="F10" s="73">
        <f t="shared" si="2"/>
        <v>3705.116352201258</v>
      </c>
      <c r="G10" s="73">
        <v>94258.16</v>
      </c>
      <c r="H10" s="73">
        <f>11767+31990</f>
        <v>43757</v>
      </c>
      <c r="I10" s="73">
        <f>29064.49+137237.1</f>
        <v>166301.59</v>
      </c>
    </row>
    <row r="11" spans="1:9" ht="15.75" x14ac:dyDescent="0.25">
      <c r="A11" s="15" t="s">
        <v>16</v>
      </c>
      <c r="B11" s="73">
        <f t="shared" si="0"/>
        <v>3278.5632861635218</v>
      </c>
      <c r="C11" s="73">
        <v>83406.649999999994</v>
      </c>
      <c r="D11" s="73">
        <f t="shared" si="1"/>
        <v>95.929997842103646</v>
      </c>
      <c r="E11" s="73">
        <v>155593.66</v>
      </c>
      <c r="F11" s="73">
        <f t="shared" si="2"/>
        <v>3278.5632861635218</v>
      </c>
      <c r="G11" s="73">
        <v>83406.649999999994</v>
      </c>
      <c r="H11" s="73">
        <f>11220+30540</f>
        <v>41760</v>
      </c>
      <c r="I11" s="73">
        <f>27713.4+131016.6</f>
        <v>158730</v>
      </c>
    </row>
    <row r="12" spans="1:9" ht="15.75" x14ac:dyDescent="0.25">
      <c r="A12" s="15" t="s">
        <v>17</v>
      </c>
      <c r="B12" s="73">
        <f t="shared" ref="B12:B17" si="3">C12/27.99</f>
        <v>2895.4987495534119</v>
      </c>
      <c r="C12" s="73">
        <v>81045.009999999995</v>
      </c>
      <c r="D12" s="73">
        <f t="shared" ref="D12:D17" si="4">E12/1678.72</f>
        <v>71.410002859321381</v>
      </c>
      <c r="E12" s="73">
        <v>119877.4</v>
      </c>
      <c r="F12" s="73">
        <f t="shared" ref="F12:F17" si="5">G12/27.99</f>
        <v>2895.4987495534119</v>
      </c>
      <c r="G12" s="73">
        <v>81045.009999999995</v>
      </c>
      <c r="H12" s="73">
        <f>10620+30480</f>
        <v>41100</v>
      </c>
      <c r="I12" s="73">
        <f>27824.4+138684</f>
        <v>166508.4</v>
      </c>
    </row>
    <row r="13" spans="1:9" ht="15.75" x14ac:dyDescent="0.25">
      <c r="A13" s="15" t="s">
        <v>18</v>
      </c>
      <c r="B13" s="73">
        <f t="shared" si="3"/>
        <v>3371.951768488746</v>
      </c>
      <c r="C13" s="73">
        <v>94380.93</v>
      </c>
      <c r="D13" s="73">
        <f t="shared" si="4"/>
        <v>86.980002621044605</v>
      </c>
      <c r="E13" s="73">
        <v>146015.07</v>
      </c>
      <c r="F13" s="73">
        <f t="shared" si="5"/>
        <v>3371.951768488746</v>
      </c>
      <c r="G13" s="73">
        <v>94380.93</v>
      </c>
      <c r="H13" s="73">
        <f>34020+11940</f>
        <v>45960</v>
      </c>
      <c r="I13" s="73">
        <f>154791+31282.8</f>
        <v>186073.8</v>
      </c>
    </row>
    <row r="14" spans="1:9" ht="15.75" x14ac:dyDescent="0.25">
      <c r="A14" s="15" t="s">
        <v>19</v>
      </c>
      <c r="B14" s="73">
        <f t="shared" si="3"/>
        <v>3367.7520543051091</v>
      </c>
      <c r="C14" s="73">
        <v>94263.38</v>
      </c>
      <c r="D14" s="73">
        <f t="shared" si="4"/>
        <v>95.379997855508961</v>
      </c>
      <c r="E14" s="73">
        <v>160116.31</v>
      </c>
      <c r="F14" s="73">
        <f t="shared" si="5"/>
        <v>3367.7520543051091</v>
      </c>
      <c r="G14" s="73">
        <v>94263.38</v>
      </c>
      <c r="H14" s="73">
        <f>31320+10620</f>
        <v>41940</v>
      </c>
      <c r="I14" s="73">
        <f>142506+27824.4</f>
        <v>170330.4</v>
      </c>
    </row>
    <row r="15" spans="1:9" ht="15.75" x14ac:dyDescent="0.25">
      <c r="A15" s="15" t="s">
        <v>20</v>
      </c>
      <c r="B15" s="73">
        <f t="shared" si="3"/>
        <v>3480.0100035727046</v>
      </c>
      <c r="C15" s="73">
        <f>97405.48</f>
        <v>97405.48</v>
      </c>
      <c r="D15" s="73">
        <f t="shared" si="4"/>
        <v>186.40000119138389</v>
      </c>
      <c r="E15" s="73">
        <v>312913.40999999997</v>
      </c>
      <c r="F15" s="73">
        <f t="shared" si="5"/>
        <v>3480.0100035727046</v>
      </c>
      <c r="G15" s="73">
        <v>97405.48</v>
      </c>
      <c r="H15" s="73">
        <f>13560+40860</f>
        <v>54420</v>
      </c>
      <c r="I15" s="73">
        <f>35527.2+185913</f>
        <v>221440.2</v>
      </c>
    </row>
    <row r="16" spans="1:9" ht="15.75" x14ac:dyDescent="0.25">
      <c r="A16" s="15" t="s">
        <v>21</v>
      </c>
      <c r="B16" s="73">
        <f t="shared" si="3"/>
        <v>3542.0893176134336</v>
      </c>
      <c r="C16" s="73">
        <v>99143.08</v>
      </c>
      <c r="D16" s="73">
        <f t="shared" si="4"/>
        <v>303.5299990468929</v>
      </c>
      <c r="E16" s="73">
        <v>509541.88</v>
      </c>
      <c r="F16" s="73">
        <f t="shared" si="5"/>
        <v>3542.0893176134336</v>
      </c>
      <c r="G16" s="73">
        <f>C16</f>
        <v>99143.08</v>
      </c>
      <c r="H16" s="73">
        <f>40620+13380</f>
        <v>54000</v>
      </c>
      <c r="I16" s="73">
        <f>184821+35055.6</f>
        <v>219876.6</v>
      </c>
    </row>
    <row r="17" spans="1:9" ht="15.75" x14ac:dyDescent="0.25">
      <c r="A17" s="15" t="s">
        <v>11</v>
      </c>
      <c r="B17" s="73">
        <f t="shared" si="3"/>
        <v>3740.9464094319401</v>
      </c>
      <c r="C17" s="73">
        <v>104709.09</v>
      </c>
      <c r="D17" s="73">
        <f t="shared" si="4"/>
        <v>318.61000047655352</v>
      </c>
      <c r="E17" s="73">
        <v>534856.98</v>
      </c>
      <c r="F17" s="73">
        <f t="shared" si="5"/>
        <v>3740.9464094319401</v>
      </c>
      <c r="G17" s="73">
        <f>C17</f>
        <v>104709.09</v>
      </c>
      <c r="H17" s="73">
        <f>39900+13080</f>
        <v>52980</v>
      </c>
      <c r="I17" s="73">
        <f>181545+34269.6</f>
        <v>215814.6</v>
      </c>
    </row>
    <row r="18" spans="1:9" ht="15.75" x14ac:dyDescent="0.25">
      <c r="A18" s="16"/>
      <c r="B18" s="17"/>
      <c r="C18" s="17"/>
      <c r="D18" s="17"/>
      <c r="E18" s="17"/>
      <c r="F18" s="17"/>
      <c r="G18" s="17"/>
      <c r="H18" s="18"/>
      <c r="I18" s="18"/>
    </row>
  </sheetData>
  <mergeCells count="10">
    <mergeCell ref="A2:I2"/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view="pageBreakPreview" zoomScaleNormal="100" workbookViewId="0">
      <selection activeCell="I52" sqref="I52"/>
    </sheetView>
  </sheetViews>
  <sheetFormatPr defaultRowHeight="15" x14ac:dyDescent="0.25"/>
  <cols>
    <col min="1" max="3" width="8.5703125"/>
    <col min="4" max="4" width="11"/>
    <col min="5" max="11" width="8.5703125"/>
    <col min="12" max="12" width="10.7109375"/>
    <col min="13" max="26" width="8.5703125"/>
    <col min="28" max="28" width="9.42578125"/>
    <col min="29" max="29" width="8.5703125"/>
    <col min="30" max="30" width="9.85546875"/>
    <col min="31" max="1025" width="8.5703125"/>
  </cols>
  <sheetData>
    <row r="1" spans="1:12" ht="18.75" customHeight="1" x14ac:dyDescent="0.3">
      <c r="A1" s="6" t="s">
        <v>22</v>
      </c>
      <c r="B1" s="6"/>
      <c r="C1" s="6"/>
      <c r="D1" s="6"/>
      <c r="E1" s="6"/>
      <c r="F1" s="6"/>
      <c r="G1" s="6"/>
    </row>
    <row r="2" spans="1:12" ht="90" x14ac:dyDescent="0.25">
      <c r="A2" s="19" t="s">
        <v>23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28</v>
      </c>
      <c r="G2" s="19" t="s">
        <v>29</v>
      </c>
    </row>
    <row r="3" spans="1:12" x14ac:dyDescent="0.25">
      <c r="A3" s="20" t="s">
        <v>11</v>
      </c>
      <c r="B3" s="21">
        <v>177.96</v>
      </c>
      <c r="C3" s="20">
        <v>290071.73</v>
      </c>
      <c r="D3" s="22">
        <f>C3/1621.95</f>
        <v>178.84135145966275</v>
      </c>
      <c r="E3" s="20">
        <v>1223</v>
      </c>
      <c r="F3" s="20">
        <v>46038.64</v>
      </c>
      <c r="G3" s="22">
        <f t="shared" ref="G3:G9" si="0">F3/25.44</f>
        <v>1809.6949685534589</v>
      </c>
      <c r="L3">
        <v>1809.69</v>
      </c>
    </row>
    <row r="4" spans="1:12" x14ac:dyDescent="0.25">
      <c r="A4" s="20" t="s">
        <v>30</v>
      </c>
      <c r="B4" s="21">
        <v>187.32</v>
      </c>
      <c r="C4" s="20">
        <v>304931.69</v>
      </c>
      <c r="D4" s="22">
        <f>C4/1621.95</f>
        <v>188.00313819784827</v>
      </c>
      <c r="E4" s="20">
        <v>1360</v>
      </c>
      <c r="F4" s="20">
        <v>33751.019999999997</v>
      </c>
      <c r="G4" s="22">
        <f t="shared" si="0"/>
        <v>1326.6910377358488</v>
      </c>
      <c r="L4">
        <v>1326.69</v>
      </c>
    </row>
    <row r="5" spans="1:12" x14ac:dyDescent="0.25">
      <c r="A5" s="20" t="s">
        <v>12</v>
      </c>
      <c r="B5" s="21">
        <v>161.56</v>
      </c>
      <c r="C5" s="20">
        <v>263307.5</v>
      </c>
      <c r="D5" s="22">
        <f>C5/1621.95</f>
        <v>162.34008446622892</v>
      </c>
      <c r="E5" s="20">
        <v>1258</v>
      </c>
      <c r="F5" s="20">
        <v>39018.050000000003</v>
      </c>
      <c r="G5" s="22">
        <f t="shared" si="0"/>
        <v>1533.7283805031448</v>
      </c>
      <c r="L5">
        <v>1533.73</v>
      </c>
    </row>
    <row r="6" spans="1:12" x14ac:dyDescent="0.25">
      <c r="A6" s="20" t="s">
        <v>13</v>
      </c>
      <c r="B6" s="21">
        <v>167.85</v>
      </c>
      <c r="C6" s="20">
        <v>273592.62</v>
      </c>
      <c r="D6" s="22">
        <f>C6/1621.95</f>
        <v>168.68129103856469</v>
      </c>
      <c r="E6" s="20">
        <v>1306</v>
      </c>
      <c r="F6" s="20">
        <v>36346.660000000003</v>
      </c>
      <c r="G6" s="22">
        <f t="shared" si="0"/>
        <v>1428.7209119496856</v>
      </c>
      <c r="H6" t="s">
        <v>31</v>
      </c>
      <c r="L6">
        <v>1428.72</v>
      </c>
    </row>
    <row r="7" spans="1:12" x14ac:dyDescent="0.25">
      <c r="A7" s="23" t="s">
        <v>14</v>
      </c>
      <c r="B7" s="24">
        <v>159.21</v>
      </c>
      <c r="C7" s="25">
        <v>259509.44</v>
      </c>
      <c r="D7" s="26">
        <f>C7/1621.95</f>
        <v>159.99842165294862</v>
      </c>
      <c r="E7" s="20">
        <v>1442</v>
      </c>
      <c r="F7" s="20">
        <v>29437.35</v>
      </c>
      <c r="G7" s="22">
        <f t="shared" si="0"/>
        <v>1157.128537735849</v>
      </c>
      <c r="H7" t="s">
        <v>31</v>
      </c>
      <c r="L7">
        <v>1157.1300000000001</v>
      </c>
    </row>
    <row r="8" spans="1:12" x14ac:dyDescent="0.25">
      <c r="A8" s="23" t="s">
        <v>15</v>
      </c>
      <c r="B8" s="24">
        <v>86.46</v>
      </c>
      <c r="C8" s="25">
        <v>140928.37</v>
      </c>
      <c r="D8" s="26">
        <v>86.46</v>
      </c>
      <c r="E8" s="25">
        <v>1236</v>
      </c>
      <c r="F8" s="20">
        <v>35017.279999999999</v>
      </c>
      <c r="G8" s="22">
        <f t="shared" si="0"/>
        <v>1376.4654088050313</v>
      </c>
      <c r="L8">
        <v>1376.47</v>
      </c>
    </row>
    <row r="9" spans="1:12" x14ac:dyDescent="0.25">
      <c r="A9" s="20" t="s">
        <v>16</v>
      </c>
      <c r="B9" s="21">
        <v>0</v>
      </c>
      <c r="C9" s="20">
        <v>0</v>
      </c>
      <c r="D9" s="22">
        <v>0</v>
      </c>
      <c r="E9" s="20">
        <v>1246</v>
      </c>
      <c r="F9" s="20">
        <v>31749.55</v>
      </c>
      <c r="G9" s="22">
        <f t="shared" si="0"/>
        <v>1248.0169025157231</v>
      </c>
      <c r="H9" t="s">
        <v>31</v>
      </c>
      <c r="L9">
        <v>1248.02</v>
      </c>
    </row>
    <row r="10" spans="1:12" x14ac:dyDescent="0.25">
      <c r="A10" s="20" t="s">
        <v>17</v>
      </c>
      <c r="B10" s="21">
        <v>0</v>
      </c>
      <c r="C10" s="20">
        <v>0</v>
      </c>
      <c r="D10" s="22">
        <v>0</v>
      </c>
      <c r="E10" s="25">
        <v>1008</v>
      </c>
      <c r="F10" s="20">
        <v>32911.93</v>
      </c>
      <c r="G10" s="22">
        <v>1172.54</v>
      </c>
      <c r="L10">
        <v>1172.54</v>
      </c>
    </row>
    <row r="11" spans="1:12" x14ac:dyDescent="0.25">
      <c r="A11" s="23"/>
      <c r="B11" s="24"/>
      <c r="C11" s="25"/>
      <c r="D11" s="25"/>
      <c r="E11" s="25"/>
      <c r="F11" s="20"/>
      <c r="G11" s="27"/>
    </row>
    <row r="12" spans="1:12" ht="15" customHeight="1" x14ac:dyDescent="0.25">
      <c r="A12" s="28" t="s">
        <v>23</v>
      </c>
      <c r="B12" s="5" t="s">
        <v>32</v>
      </c>
      <c r="C12" s="5"/>
      <c r="D12" s="5" t="s">
        <v>33</v>
      </c>
      <c r="E12" s="5"/>
      <c r="F12" s="29"/>
      <c r="G12" s="29"/>
    </row>
    <row r="13" spans="1:12" x14ac:dyDescent="0.25">
      <c r="A13" s="29"/>
      <c r="B13" s="30" t="s">
        <v>34</v>
      </c>
      <c r="C13" s="30" t="s">
        <v>35</v>
      </c>
      <c r="D13" s="21" t="s">
        <v>34</v>
      </c>
      <c r="E13" s="21" t="s">
        <v>35</v>
      </c>
      <c r="F13" s="29"/>
      <c r="G13" s="29"/>
    </row>
    <row r="14" spans="1:12" x14ac:dyDescent="0.25">
      <c r="A14" s="20" t="s">
        <v>11</v>
      </c>
      <c r="B14" s="21">
        <v>42600</v>
      </c>
      <c r="C14" s="20">
        <v>13860</v>
      </c>
      <c r="D14" s="31">
        <v>39964.089999999997</v>
      </c>
      <c r="E14" s="32">
        <v>13458.52</v>
      </c>
      <c r="F14" s="29"/>
      <c r="G14" s="29"/>
    </row>
    <row r="15" spans="1:12" x14ac:dyDescent="0.25">
      <c r="A15" s="20" t="s">
        <v>30</v>
      </c>
      <c r="B15" s="21">
        <v>47040</v>
      </c>
      <c r="C15" s="20">
        <v>15060</v>
      </c>
      <c r="D15" s="31">
        <v>37795.769999999997</v>
      </c>
      <c r="E15" s="32">
        <v>12766.38</v>
      </c>
      <c r="F15" s="29"/>
      <c r="G15" s="29"/>
    </row>
    <row r="16" spans="1:12" x14ac:dyDescent="0.25">
      <c r="A16" s="20" t="s">
        <v>12</v>
      </c>
      <c r="B16" s="21">
        <v>42420</v>
      </c>
      <c r="C16" s="20">
        <v>13680</v>
      </c>
      <c r="D16" s="31">
        <v>44113.89</v>
      </c>
      <c r="E16" s="32">
        <v>15378.08</v>
      </c>
      <c r="F16" s="29"/>
      <c r="G16" s="29"/>
    </row>
    <row r="17" spans="1:31" x14ac:dyDescent="0.25">
      <c r="A17" s="20" t="s">
        <v>13</v>
      </c>
      <c r="B17" s="21">
        <v>41520</v>
      </c>
      <c r="C17" s="20">
        <v>13200</v>
      </c>
      <c r="D17" s="31">
        <f>32973.07+2154+910.11</f>
        <v>36037.18</v>
      </c>
      <c r="E17" s="32">
        <v>12175.11</v>
      </c>
      <c r="F17" s="29"/>
      <c r="G17" s="29"/>
    </row>
    <row r="18" spans="1:31" x14ac:dyDescent="0.25">
      <c r="A18" s="33" t="s">
        <v>14</v>
      </c>
      <c r="B18" s="34">
        <v>43320</v>
      </c>
      <c r="C18" s="33">
        <v>16140</v>
      </c>
      <c r="D18" s="31">
        <v>66098.37</v>
      </c>
      <c r="E18" s="31">
        <v>31744.25</v>
      </c>
      <c r="F18" s="35"/>
      <c r="G18" s="35"/>
    </row>
    <row r="19" spans="1:31" x14ac:dyDescent="0.25">
      <c r="A19" s="33" t="s">
        <v>15</v>
      </c>
      <c r="B19" s="34">
        <v>34440</v>
      </c>
      <c r="C19" s="33">
        <v>13740</v>
      </c>
      <c r="D19" s="31">
        <v>35071.39</v>
      </c>
      <c r="E19" s="31">
        <v>16493.849999999999</v>
      </c>
      <c r="F19" s="35"/>
      <c r="G19" s="35"/>
    </row>
    <row r="20" spans="1:31" x14ac:dyDescent="0.25">
      <c r="A20" s="33" t="s">
        <v>16</v>
      </c>
      <c r="B20" s="34">
        <v>26820</v>
      </c>
      <c r="C20" s="33">
        <v>11460</v>
      </c>
      <c r="D20" s="31">
        <v>28773.5</v>
      </c>
      <c r="E20" s="31">
        <v>14848.31</v>
      </c>
      <c r="F20" s="35"/>
      <c r="G20" s="35"/>
    </row>
    <row r="21" spans="1:31" x14ac:dyDescent="0.25">
      <c r="A21" s="33" t="s">
        <v>17</v>
      </c>
      <c r="B21" s="34">
        <v>28740</v>
      </c>
      <c r="C21" s="33">
        <v>10800</v>
      </c>
      <c r="D21" s="31">
        <v>26289.23</v>
      </c>
      <c r="E21" s="31">
        <v>12289.56</v>
      </c>
      <c r="F21" s="35"/>
      <c r="G21" s="35"/>
    </row>
    <row r="22" spans="1:31" ht="15" customHeight="1" x14ac:dyDescent="0.25">
      <c r="L22" s="4" t="s">
        <v>36</v>
      </c>
      <c r="M22" s="4"/>
      <c r="N22" s="4"/>
      <c r="O22" s="4"/>
    </row>
    <row r="23" spans="1:31" ht="18.75" customHeight="1" x14ac:dyDescent="0.3">
      <c r="A23" s="6" t="s">
        <v>37</v>
      </c>
      <c r="B23" s="6"/>
      <c r="C23" s="6"/>
      <c r="D23" s="6"/>
      <c r="E23" s="6"/>
      <c r="F23" s="6"/>
      <c r="G23" s="6"/>
      <c r="H23" s="10"/>
      <c r="I23" s="10"/>
      <c r="J23" s="10"/>
      <c r="L23" s="36"/>
      <c r="M23" s="36"/>
      <c r="N23" s="36"/>
      <c r="O23" s="36"/>
      <c r="R23" t="s">
        <v>38</v>
      </c>
      <c r="AC23" s="3" t="s">
        <v>39</v>
      </c>
      <c r="AD23" s="3"/>
    </row>
    <row r="24" spans="1:31" ht="105" customHeight="1" x14ac:dyDescent="0.25">
      <c r="A24" s="19" t="s">
        <v>23</v>
      </c>
      <c r="B24" s="37" t="s">
        <v>24</v>
      </c>
      <c r="C24" s="37" t="s">
        <v>40</v>
      </c>
      <c r="D24" s="37" t="s">
        <v>41</v>
      </c>
      <c r="E24" s="37" t="s">
        <v>42</v>
      </c>
      <c r="F24" s="37" t="s">
        <v>43</v>
      </c>
      <c r="G24" s="19" t="s">
        <v>44</v>
      </c>
      <c r="H24" s="38" t="s">
        <v>27</v>
      </c>
      <c r="I24" s="38" t="s">
        <v>28</v>
      </c>
      <c r="J24" s="19" t="s">
        <v>29</v>
      </c>
      <c r="L24" s="39" t="s">
        <v>45</v>
      </c>
      <c r="M24" s="39" t="s">
        <v>46</v>
      </c>
      <c r="N24" s="39" t="s">
        <v>47</v>
      </c>
      <c r="O24" s="40" t="s">
        <v>48</v>
      </c>
      <c r="R24" s="19" t="s">
        <v>23</v>
      </c>
      <c r="S24" s="37" t="s">
        <v>24</v>
      </c>
      <c r="T24" s="37" t="s">
        <v>40</v>
      </c>
      <c r="U24" s="37" t="s">
        <v>41</v>
      </c>
      <c r="V24" s="37" t="s">
        <v>42</v>
      </c>
      <c r="W24" s="37" t="s">
        <v>43</v>
      </c>
      <c r="X24" s="19" t="s">
        <v>44</v>
      </c>
      <c r="Y24" s="38" t="s">
        <v>27</v>
      </c>
      <c r="Z24" s="38" t="s">
        <v>28</v>
      </c>
      <c r="AA24" s="2" t="s">
        <v>49</v>
      </c>
      <c r="AB24" s="2"/>
      <c r="AC24" s="2" t="s">
        <v>49</v>
      </c>
      <c r="AD24" s="2"/>
      <c r="AE24" s="19" t="s">
        <v>29</v>
      </c>
    </row>
    <row r="25" spans="1:31" ht="15" customHeight="1" x14ac:dyDescent="0.25">
      <c r="A25" s="20" t="s">
        <v>11</v>
      </c>
      <c r="B25" s="21">
        <v>341.9</v>
      </c>
      <c r="C25" s="20">
        <v>519649.83</v>
      </c>
      <c r="D25" s="20">
        <v>123436.5</v>
      </c>
      <c r="E25" s="21">
        <f t="shared" ref="E25:F31" si="1">C25/1621.95</f>
        <v>320.38585036530105</v>
      </c>
      <c r="F25" s="21">
        <f t="shared" si="1"/>
        <v>76.103763987792476</v>
      </c>
      <c r="G25" s="41">
        <f t="shared" ref="G25:G32" si="2">E25+F25</f>
        <v>396.48961435309354</v>
      </c>
      <c r="H25" s="20">
        <v>3841</v>
      </c>
      <c r="I25" s="20">
        <v>71190.12</v>
      </c>
      <c r="J25" s="42">
        <f t="shared" ref="J25:J31" si="3">I25/25.44</f>
        <v>2798.3537735849054</v>
      </c>
      <c r="K25" s="43">
        <v>2798.35</v>
      </c>
      <c r="L25" s="44">
        <v>21203.23</v>
      </c>
      <c r="M25" s="44">
        <v>12421.57</v>
      </c>
      <c r="N25" s="44">
        <v>916.31</v>
      </c>
      <c r="O25" s="44">
        <v>4039.08</v>
      </c>
      <c r="R25" s="20" t="s">
        <v>11</v>
      </c>
      <c r="S25" s="21">
        <v>341.9</v>
      </c>
      <c r="T25" s="20">
        <v>519649.83</v>
      </c>
      <c r="U25" s="20">
        <v>123436.5</v>
      </c>
      <c r="V25" s="21">
        <f t="shared" ref="V25:W31" si="4">T25/1621.95</f>
        <v>320.38585036530105</v>
      </c>
      <c r="W25" s="21">
        <f t="shared" si="4"/>
        <v>76.103763987792476</v>
      </c>
      <c r="X25" s="41">
        <f t="shared" ref="X25:X31" si="5">V25+W25</f>
        <v>396.48961435309354</v>
      </c>
      <c r="Y25" s="20">
        <v>3841</v>
      </c>
      <c r="Z25" s="20">
        <v>71190.12</v>
      </c>
      <c r="AA25" s="27"/>
      <c r="AB25" s="27"/>
      <c r="AC25" s="20"/>
      <c r="AD25" s="20"/>
      <c r="AE25" s="41">
        <f t="shared" ref="AE25:AE31" si="6">Z25/25.44</f>
        <v>2798.3537735849054</v>
      </c>
    </row>
    <row r="26" spans="1:31" ht="15" customHeight="1" x14ac:dyDescent="0.25">
      <c r="A26" s="20" t="s">
        <v>30</v>
      </c>
      <c r="B26" s="21">
        <v>342.6</v>
      </c>
      <c r="C26" s="20">
        <v>402056.72</v>
      </c>
      <c r="D26" s="20">
        <v>123697.35</v>
      </c>
      <c r="E26" s="21">
        <f t="shared" si="1"/>
        <v>247.8847806652486</v>
      </c>
      <c r="F26" s="21">
        <f t="shared" si="1"/>
        <v>76.264588920743549</v>
      </c>
      <c r="G26" s="41">
        <f t="shared" si="2"/>
        <v>324.14936958599213</v>
      </c>
      <c r="H26" s="20">
        <v>3877</v>
      </c>
      <c r="I26" s="20">
        <v>86081.34</v>
      </c>
      <c r="J26" s="42">
        <f t="shared" si="3"/>
        <v>3383.7004716981128</v>
      </c>
      <c r="K26" s="43">
        <v>3383.7</v>
      </c>
      <c r="L26" s="44">
        <v>22217.69</v>
      </c>
      <c r="M26" s="44">
        <v>-13499.63</v>
      </c>
      <c r="N26" s="44">
        <v>850.18</v>
      </c>
      <c r="O26" s="44">
        <v>4802.07</v>
      </c>
      <c r="R26" s="20" t="s">
        <v>30</v>
      </c>
      <c r="S26" s="21">
        <v>342.6</v>
      </c>
      <c r="T26" s="20">
        <v>402056.72</v>
      </c>
      <c r="U26" s="20">
        <v>123697.35</v>
      </c>
      <c r="V26" s="21">
        <f t="shared" si="4"/>
        <v>247.8847806652486</v>
      </c>
      <c r="W26" s="21">
        <f t="shared" si="4"/>
        <v>76.264588920743549</v>
      </c>
      <c r="X26" s="41">
        <f t="shared" si="5"/>
        <v>324.14936958599213</v>
      </c>
      <c r="Y26" s="20">
        <v>3877</v>
      </c>
      <c r="Z26" s="20">
        <v>86081.34</v>
      </c>
      <c r="AA26" s="27">
        <v>6614.56</v>
      </c>
      <c r="AB26" s="27">
        <v>168279.7</v>
      </c>
      <c r="AC26" s="27">
        <v>6614.56</v>
      </c>
      <c r="AD26" s="27">
        <v>168279.7</v>
      </c>
      <c r="AE26" s="41">
        <f t="shared" si="6"/>
        <v>3383.7004716981128</v>
      </c>
    </row>
    <row r="27" spans="1:31" x14ac:dyDescent="0.25">
      <c r="A27" s="20" t="s">
        <v>12</v>
      </c>
      <c r="B27" s="21">
        <v>345.8</v>
      </c>
      <c r="C27" s="20">
        <v>445005.71</v>
      </c>
      <c r="D27" s="20">
        <v>137041.49</v>
      </c>
      <c r="E27" s="21">
        <f t="shared" si="1"/>
        <v>274.36462899596165</v>
      </c>
      <c r="F27" s="21">
        <f t="shared" si="1"/>
        <v>84.491809241961832</v>
      </c>
      <c r="G27" s="41">
        <f t="shared" si="2"/>
        <v>358.8564382379235</v>
      </c>
      <c r="H27" s="20">
        <v>3383</v>
      </c>
      <c r="I27" s="20">
        <v>81172.19</v>
      </c>
      <c r="J27" s="42">
        <f t="shared" si="3"/>
        <v>3190.7307389937105</v>
      </c>
      <c r="K27" s="43">
        <v>3190.73</v>
      </c>
      <c r="L27" s="44"/>
      <c r="M27" s="44"/>
      <c r="N27" s="44"/>
      <c r="O27" s="44"/>
      <c r="R27" s="20" t="s">
        <v>12</v>
      </c>
      <c r="S27" s="21">
        <v>345.8</v>
      </c>
      <c r="T27" s="20">
        <v>445005.71</v>
      </c>
      <c r="U27" s="20">
        <v>137041.49</v>
      </c>
      <c r="V27" s="21">
        <f t="shared" si="4"/>
        <v>274.36462899596165</v>
      </c>
      <c r="W27" s="21">
        <f t="shared" si="4"/>
        <v>84.491809241961832</v>
      </c>
      <c r="X27" s="41">
        <f t="shared" si="5"/>
        <v>358.8564382379235</v>
      </c>
      <c r="Y27" s="20">
        <v>3383</v>
      </c>
      <c r="Z27" s="20">
        <v>81172.19</v>
      </c>
      <c r="AA27" s="27">
        <v>6058.28</v>
      </c>
      <c r="AB27" s="27">
        <v>154127.49</v>
      </c>
      <c r="AC27" s="27">
        <v>6058.28</v>
      </c>
      <c r="AD27" s="27">
        <v>154127.49</v>
      </c>
      <c r="AE27" s="41">
        <f t="shared" si="6"/>
        <v>3190.7307389937105</v>
      </c>
    </row>
    <row r="28" spans="1:31" x14ac:dyDescent="0.25">
      <c r="A28" s="20" t="s">
        <v>13</v>
      </c>
      <c r="B28" s="21">
        <v>322</v>
      </c>
      <c r="C28" s="20">
        <v>333189.02</v>
      </c>
      <c r="D28" s="20">
        <v>134318.01</v>
      </c>
      <c r="E28" s="21">
        <f t="shared" si="1"/>
        <v>205.42496377816826</v>
      </c>
      <c r="F28" s="21">
        <f t="shared" si="1"/>
        <v>82.812669934338302</v>
      </c>
      <c r="G28" s="41">
        <f t="shared" si="2"/>
        <v>288.23763371250658</v>
      </c>
      <c r="H28" s="20">
        <v>3327</v>
      </c>
      <c r="I28" s="20">
        <f>44996.86+36373.42+40.86</f>
        <v>81411.14</v>
      </c>
      <c r="J28" s="42">
        <f t="shared" si="3"/>
        <v>3200.1234276729556</v>
      </c>
      <c r="K28" s="43">
        <v>3200.12</v>
      </c>
      <c r="R28" s="20" t="s">
        <v>13</v>
      </c>
      <c r="S28" s="21">
        <v>322</v>
      </c>
      <c r="T28" s="20">
        <v>333189.02</v>
      </c>
      <c r="U28" s="20">
        <v>134318.01</v>
      </c>
      <c r="V28" s="21">
        <f t="shared" si="4"/>
        <v>205.42496377816826</v>
      </c>
      <c r="W28" s="21">
        <f t="shared" si="4"/>
        <v>82.812669934338302</v>
      </c>
      <c r="X28" s="41">
        <f t="shared" si="5"/>
        <v>288.23763371250658</v>
      </c>
      <c r="Y28" s="20">
        <v>3327</v>
      </c>
      <c r="Z28" s="20">
        <f>44996.86+36373.42+40.86</f>
        <v>81411.14</v>
      </c>
      <c r="AA28" s="27">
        <v>6279.5</v>
      </c>
      <c r="AB28" s="27">
        <v>159757.03</v>
      </c>
      <c r="AC28" s="27">
        <v>6279.5</v>
      </c>
      <c r="AD28" s="27">
        <v>159757.03</v>
      </c>
      <c r="AE28" s="41">
        <f t="shared" si="6"/>
        <v>3200.1234276729556</v>
      </c>
    </row>
    <row r="29" spans="1:31" x14ac:dyDescent="0.25">
      <c r="A29" s="23" t="s">
        <v>14</v>
      </c>
      <c r="B29" s="21">
        <v>317.8</v>
      </c>
      <c r="C29" s="20">
        <v>319917.24</v>
      </c>
      <c r="D29" s="20">
        <v>162906.04</v>
      </c>
      <c r="E29" s="21">
        <f t="shared" si="1"/>
        <v>197.24235642282437</v>
      </c>
      <c r="F29" s="21">
        <f t="shared" si="1"/>
        <v>100.43838589352323</v>
      </c>
      <c r="G29" s="41">
        <f t="shared" si="2"/>
        <v>297.68074231634762</v>
      </c>
      <c r="H29" s="20">
        <v>3631</v>
      </c>
      <c r="I29" s="20">
        <v>108474.78</v>
      </c>
      <c r="J29" s="42">
        <f t="shared" si="3"/>
        <v>4263.9457547169804</v>
      </c>
      <c r="K29" s="43">
        <v>4263.95</v>
      </c>
      <c r="R29" s="23" t="s">
        <v>14</v>
      </c>
      <c r="S29" s="21">
        <v>317.8</v>
      </c>
      <c r="T29" s="20">
        <v>319917.24</v>
      </c>
      <c r="U29" s="20">
        <v>162906.04</v>
      </c>
      <c r="V29" s="21">
        <f t="shared" si="4"/>
        <v>197.24235642282437</v>
      </c>
      <c r="W29" s="21">
        <f t="shared" si="4"/>
        <v>100.43838589352323</v>
      </c>
      <c r="X29" s="41">
        <f t="shared" si="5"/>
        <v>297.68074231634762</v>
      </c>
      <c r="Y29" s="20">
        <v>3631</v>
      </c>
      <c r="Z29" s="20">
        <v>108474.78</v>
      </c>
      <c r="AA29" s="27">
        <v>6595.8</v>
      </c>
      <c r="AB29" s="27">
        <v>167802.43</v>
      </c>
      <c r="AC29" s="20">
        <v>6595.8</v>
      </c>
      <c r="AD29" s="20">
        <v>16780.43</v>
      </c>
      <c r="AE29" s="41">
        <f t="shared" si="6"/>
        <v>4263.9457547169804</v>
      </c>
    </row>
    <row r="30" spans="1:31" x14ac:dyDescent="0.25">
      <c r="A30" s="23" t="s">
        <v>15</v>
      </c>
      <c r="B30" s="21">
        <v>224.9</v>
      </c>
      <c r="C30" s="20">
        <v>216077.49</v>
      </c>
      <c r="D30" s="20">
        <v>121064.13</v>
      </c>
      <c r="E30" s="21">
        <f t="shared" si="1"/>
        <v>133.22080828632201</v>
      </c>
      <c r="F30" s="21">
        <f t="shared" si="1"/>
        <v>74.641098677517803</v>
      </c>
      <c r="G30" s="41">
        <f t="shared" si="2"/>
        <v>207.86190696383983</v>
      </c>
      <c r="H30" s="20">
        <v>3426</v>
      </c>
      <c r="I30" s="20">
        <v>83203.02</v>
      </c>
      <c r="J30" s="42">
        <f t="shared" si="3"/>
        <v>3270.558962264151</v>
      </c>
      <c r="K30" s="43">
        <v>3270.56</v>
      </c>
      <c r="R30" s="23" t="s">
        <v>15</v>
      </c>
      <c r="S30" s="21">
        <v>224.9</v>
      </c>
      <c r="T30" s="20">
        <v>216077.49</v>
      </c>
      <c r="U30" s="20">
        <v>121064.13</v>
      </c>
      <c r="V30" s="21">
        <f t="shared" si="4"/>
        <v>133.22080828632201</v>
      </c>
      <c r="W30" s="21">
        <f t="shared" si="4"/>
        <v>74.641098677517803</v>
      </c>
      <c r="X30" s="41">
        <f t="shared" si="5"/>
        <v>207.86190696383983</v>
      </c>
      <c r="Y30" s="20">
        <v>3426</v>
      </c>
      <c r="Z30" s="20">
        <v>83203.02</v>
      </c>
      <c r="AA30" s="27">
        <v>6543.56</v>
      </c>
      <c r="AB30" s="27">
        <v>166473.39000000001</v>
      </c>
      <c r="AC30" s="20">
        <v>6543.56</v>
      </c>
      <c r="AD30" s="20">
        <v>166473.39000000001</v>
      </c>
      <c r="AE30" s="41">
        <f t="shared" si="6"/>
        <v>3270.558962264151</v>
      </c>
    </row>
    <row r="31" spans="1:31" x14ac:dyDescent="0.25">
      <c r="A31" s="23" t="s">
        <v>16</v>
      </c>
      <c r="B31" s="21">
        <v>101.5</v>
      </c>
      <c r="C31" s="20">
        <v>275.99</v>
      </c>
      <c r="D31" s="20">
        <v>51666.22</v>
      </c>
      <c r="E31" s="21">
        <f t="shared" si="1"/>
        <v>0.17015937605968126</v>
      </c>
      <c r="F31" s="21">
        <f t="shared" si="1"/>
        <v>31.854385153673046</v>
      </c>
      <c r="G31" s="41">
        <f t="shared" si="2"/>
        <v>32.024544529732729</v>
      </c>
      <c r="H31" s="20">
        <v>2851</v>
      </c>
      <c r="I31" s="20">
        <v>52086.92</v>
      </c>
      <c r="J31" s="42">
        <f t="shared" si="3"/>
        <v>2047.441823899371</v>
      </c>
      <c r="K31" s="43">
        <v>2047.44</v>
      </c>
      <c r="R31" s="23" t="s">
        <v>16</v>
      </c>
      <c r="S31" s="21">
        <v>101.5</v>
      </c>
      <c r="T31" s="20">
        <v>275.99</v>
      </c>
      <c r="U31" s="20">
        <v>51666.22</v>
      </c>
      <c r="V31" s="21">
        <f t="shared" si="4"/>
        <v>0.17015937605968126</v>
      </c>
      <c r="W31" s="21">
        <f t="shared" si="4"/>
        <v>31.854385153673046</v>
      </c>
      <c r="X31" s="41">
        <f t="shared" si="5"/>
        <v>32.024544529732729</v>
      </c>
      <c r="Y31" s="20">
        <v>2851</v>
      </c>
      <c r="Z31" s="20">
        <v>52086.92</v>
      </c>
      <c r="AA31" s="27"/>
      <c r="AB31" s="27"/>
      <c r="AC31" s="20"/>
      <c r="AD31" s="20"/>
      <c r="AE31" s="41">
        <f t="shared" si="6"/>
        <v>2047.441823899371</v>
      </c>
    </row>
    <row r="32" spans="1:31" x14ac:dyDescent="0.25">
      <c r="A32" s="23" t="s">
        <v>17</v>
      </c>
      <c r="B32" s="21">
        <v>72</v>
      </c>
      <c r="C32" s="20">
        <v>0</v>
      </c>
      <c r="D32" s="20">
        <v>73505.38</v>
      </c>
      <c r="E32" s="21">
        <f>C32/1621.95</f>
        <v>0</v>
      </c>
      <c r="F32" s="21">
        <f>D32/1678.72</f>
        <v>43.78656357224552</v>
      </c>
      <c r="G32" s="41">
        <f t="shared" si="2"/>
        <v>43.78656357224552</v>
      </c>
      <c r="H32" s="20">
        <v>3125.3</v>
      </c>
      <c r="I32" s="20">
        <f>67394.85</f>
        <v>67394.850000000006</v>
      </c>
      <c r="J32" s="42">
        <v>2407.8200000000002</v>
      </c>
      <c r="K32" s="43">
        <v>2407.8200000000002</v>
      </c>
      <c r="R32" s="29"/>
      <c r="S32" s="45"/>
      <c r="T32" s="29"/>
      <c r="U32" s="29"/>
      <c r="V32" s="45"/>
      <c r="W32" s="45"/>
      <c r="X32" s="46"/>
      <c r="Y32" s="29"/>
      <c r="Z32" s="29"/>
      <c r="AA32" s="47"/>
      <c r="AB32" s="47"/>
      <c r="AC32" s="29"/>
      <c r="AD32" s="29"/>
      <c r="AE32" s="46"/>
    </row>
    <row r="33" spans="1:31" x14ac:dyDescent="0.25">
      <c r="A33" s="23" t="s">
        <v>18</v>
      </c>
      <c r="B33" s="21"/>
      <c r="C33" s="20"/>
      <c r="D33" s="20"/>
      <c r="E33" s="21">
        <f>C33/1621.95</f>
        <v>0</v>
      </c>
      <c r="F33" s="21">
        <f>D33/1678.72</f>
        <v>0</v>
      </c>
      <c r="G33" s="41"/>
      <c r="H33" s="20"/>
      <c r="I33" s="20"/>
      <c r="J33" s="41"/>
      <c r="R33" s="29"/>
      <c r="S33" s="45"/>
      <c r="T33" s="29"/>
      <c r="U33" s="29"/>
      <c r="V33" s="45"/>
      <c r="W33" s="45"/>
      <c r="X33" s="46"/>
      <c r="Y33" s="29"/>
      <c r="Z33" s="29"/>
      <c r="AA33" s="47"/>
      <c r="AB33" s="47"/>
      <c r="AC33" s="29"/>
      <c r="AD33" s="29"/>
      <c r="AE33" s="46"/>
    </row>
    <row r="34" spans="1:31" s="10" customFormat="1" x14ac:dyDescent="0.25">
      <c r="A34" s="23"/>
      <c r="B34" s="21"/>
      <c r="C34" s="20"/>
      <c r="D34" s="20"/>
      <c r="E34" s="21"/>
      <c r="F34" s="21">
        <f>D34/1678.72</f>
        <v>0</v>
      </c>
      <c r="G34" s="48"/>
      <c r="H34" s="20"/>
      <c r="I34" s="20"/>
      <c r="J34" s="48"/>
    </row>
    <row r="35" spans="1:31" ht="15" customHeight="1" x14ac:dyDescent="0.25">
      <c r="A35" s="28" t="s">
        <v>23</v>
      </c>
      <c r="B35" s="5" t="s">
        <v>50</v>
      </c>
      <c r="C35" s="5"/>
      <c r="D35" s="5"/>
      <c r="E35" s="5"/>
      <c r="F35" s="5"/>
      <c r="G35" s="5"/>
      <c r="H35" s="5"/>
      <c r="I35" s="5"/>
      <c r="J35" s="49"/>
    </row>
    <row r="36" spans="1:31" ht="15" customHeight="1" x14ac:dyDescent="0.25">
      <c r="A36" s="50"/>
      <c r="B36" s="1" t="s">
        <v>51</v>
      </c>
      <c r="C36" s="1"/>
      <c r="D36" s="1"/>
      <c r="E36" s="1"/>
      <c r="F36" s="1" t="s">
        <v>52</v>
      </c>
      <c r="G36" s="1"/>
      <c r="H36" s="1"/>
      <c r="I36" s="1"/>
      <c r="J36" s="49"/>
    </row>
    <row r="37" spans="1:31" x14ac:dyDescent="0.25">
      <c r="B37" s="51" t="s">
        <v>53</v>
      </c>
      <c r="C37" s="52" t="s">
        <v>53</v>
      </c>
      <c r="D37" s="19" t="s">
        <v>8</v>
      </c>
      <c r="E37" s="53" t="s">
        <v>8</v>
      </c>
      <c r="F37" s="51" t="s">
        <v>53</v>
      </c>
      <c r="G37" s="52" t="s">
        <v>53</v>
      </c>
      <c r="H37" s="19" t="s">
        <v>8</v>
      </c>
      <c r="I37" s="53" t="s">
        <v>8</v>
      </c>
      <c r="J37" s="49"/>
    </row>
    <row r="38" spans="1:31" x14ac:dyDescent="0.25">
      <c r="B38" s="30" t="s">
        <v>34</v>
      </c>
      <c r="C38" s="30" t="s">
        <v>35</v>
      </c>
      <c r="D38" s="21" t="s">
        <v>34</v>
      </c>
      <c r="E38" s="21" t="s">
        <v>35</v>
      </c>
      <c r="F38" s="30" t="s">
        <v>34</v>
      </c>
      <c r="G38" s="30" t="s">
        <v>35</v>
      </c>
      <c r="H38" s="21" t="s">
        <v>34</v>
      </c>
      <c r="I38" s="21" t="s">
        <v>35</v>
      </c>
      <c r="J38" s="49"/>
    </row>
    <row r="39" spans="1:31" x14ac:dyDescent="0.25">
      <c r="A39" s="20" t="s">
        <v>11</v>
      </c>
      <c r="B39" s="21">
        <v>55440</v>
      </c>
      <c r="C39" s="20">
        <v>22960</v>
      </c>
      <c r="D39" s="31">
        <v>55741.77</v>
      </c>
      <c r="E39" s="32">
        <v>2689.36</v>
      </c>
      <c r="F39" s="21"/>
      <c r="G39" s="20"/>
      <c r="H39" s="31"/>
      <c r="I39" s="32"/>
      <c r="J39" s="49"/>
    </row>
    <row r="40" spans="1:31" x14ac:dyDescent="0.25">
      <c r="A40" s="20" t="s">
        <v>30</v>
      </c>
      <c r="B40" s="21">
        <v>59840</v>
      </c>
      <c r="C40" s="20">
        <v>18340</v>
      </c>
      <c r="D40" s="31">
        <v>54572.21</v>
      </c>
      <c r="E40" s="32">
        <v>2704.39</v>
      </c>
      <c r="F40" s="21">
        <v>53120</v>
      </c>
      <c r="G40" s="20">
        <v>16000</v>
      </c>
      <c r="H40" s="31">
        <v>227884.79999999999</v>
      </c>
      <c r="I40" s="32">
        <v>39520</v>
      </c>
      <c r="J40" s="49"/>
    </row>
    <row r="41" spans="1:31" x14ac:dyDescent="0.25">
      <c r="A41" s="20" t="s">
        <v>12</v>
      </c>
      <c r="B41" s="21">
        <v>53120</v>
      </c>
      <c r="C41" s="20">
        <v>16000</v>
      </c>
      <c r="D41" s="31">
        <v>69255.63</v>
      </c>
      <c r="E41" s="32">
        <v>3394.17</v>
      </c>
      <c r="F41" s="21"/>
      <c r="G41" s="20"/>
      <c r="H41" s="31"/>
      <c r="I41" s="32"/>
      <c r="J41" s="49"/>
    </row>
    <row r="42" spans="1:31" x14ac:dyDescent="0.25">
      <c r="A42" s="20" t="s">
        <v>13</v>
      </c>
      <c r="B42" s="21">
        <f>45175.2+8743.01+3872.59</f>
        <v>57790.8</v>
      </c>
      <c r="C42" s="20">
        <v>1506.26</v>
      </c>
      <c r="D42" s="31">
        <v>165686.67000000001</v>
      </c>
      <c r="E42" s="32">
        <v>2605.84</v>
      </c>
      <c r="F42" s="21"/>
      <c r="G42" s="48"/>
      <c r="H42" s="20"/>
      <c r="I42" s="20"/>
      <c r="J42" s="49"/>
    </row>
    <row r="43" spans="1:31" x14ac:dyDescent="0.25">
      <c r="A43" s="20" t="s">
        <v>14</v>
      </c>
      <c r="B43" s="21">
        <v>110879.5</v>
      </c>
      <c r="C43" s="20">
        <v>13573.93</v>
      </c>
      <c r="D43" s="31">
        <v>321292.84999999998</v>
      </c>
      <c r="E43" s="32">
        <v>23482.9</v>
      </c>
      <c r="F43" s="21"/>
      <c r="G43" s="48"/>
      <c r="H43" s="20"/>
      <c r="I43" s="20"/>
      <c r="J43" s="49"/>
    </row>
    <row r="44" spans="1:31" x14ac:dyDescent="0.25">
      <c r="A44" s="20" t="s">
        <v>15</v>
      </c>
      <c r="B44" s="54">
        <v>47418.79</v>
      </c>
      <c r="C44" s="55">
        <v>11585.22</v>
      </c>
      <c r="D44" s="55">
        <v>197021.49</v>
      </c>
      <c r="E44" s="54">
        <v>28152.09</v>
      </c>
      <c r="F44" s="34" t="s">
        <v>54</v>
      </c>
      <c r="G44" s="48"/>
      <c r="H44" s="20"/>
      <c r="I44" s="20"/>
      <c r="J44" s="49"/>
    </row>
    <row r="45" spans="1:31" x14ac:dyDescent="0.25">
      <c r="A45" s="20" t="s">
        <v>16</v>
      </c>
      <c r="B45" s="56">
        <v>41596.5</v>
      </c>
      <c r="C45" s="57">
        <v>3305.63</v>
      </c>
      <c r="D45" s="57">
        <v>174322.05</v>
      </c>
      <c r="E45" s="56">
        <v>8032.68</v>
      </c>
      <c r="F45" s="58" t="s">
        <v>54</v>
      </c>
      <c r="G45" s="59"/>
      <c r="H45" s="60"/>
      <c r="I45" s="60"/>
      <c r="J45" s="10"/>
    </row>
    <row r="46" spans="1:31" x14ac:dyDescent="0.25">
      <c r="A46" s="20" t="s">
        <v>17</v>
      </c>
      <c r="B46" s="21">
        <v>35059.1</v>
      </c>
      <c r="C46" s="20">
        <f>E46/2.62</f>
        <v>11325.335877862595</v>
      </c>
      <c r="D46" s="20">
        <f>153337.39</f>
        <v>153337.39000000001</v>
      </c>
      <c r="E46" s="21">
        <v>29672.38</v>
      </c>
      <c r="F46" s="21"/>
      <c r="G46" s="48"/>
      <c r="H46" s="20"/>
      <c r="I46" s="20"/>
      <c r="J46" s="10"/>
    </row>
    <row r="47" spans="1:31" x14ac:dyDescent="0.25">
      <c r="A47" s="10"/>
      <c r="B47" s="61"/>
      <c r="C47" s="35"/>
      <c r="D47" s="35"/>
      <c r="E47" s="61"/>
      <c r="F47" s="61"/>
      <c r="G47" s="49"/>
      <c r="H47" s="29"/>
      <c r="I47" s="29"/>
      <c r="J47" s="10"/>
    </row>
    <row r="48" spans="1:31" x14ac:dyDescent="0.25">
      <c r="A48" s="10"/>
      <c r="B48" s="61"/>
      <c r="C48" s="35"/>
      <c r="D48" s="35"/>
      <c r="E48" s="61"/>
      <c r="F48" s="61"/>
      <c r="G48" s="49"/>
      <c r="H48" s="29"/>
      <c r="I48" s="29"/>
      <c r="J48" s="10"/>
    </row>
    <row r="49" spans="1:31" ht="18.75" customHeight="1" x14ac:dyDescent="0.3">
      <c r="A49" s="6" t="s">
        <v>55</v>
      </c>
      <c r="B49" s="6"/>
      <c r="C49" s="6"/>
      <c r="D49" s="6"/>
      <c r="E49" s="6"/>
      <c r="F49" s="6"/>
      <c r="G49" s="6"/>
      <c r="H49" s="10"/>
      <c r="I49" s="10"/>
      <c r="J49" s="10"/>
      <c r="L49" s="4" t="s">
        <v>36</v>
      </c>
      <c r="M49" s="4"/>
      <c r="N49" s="4"/>
      <c r="O49" s="4"/>
      <c r="R49" t="s">
        <v>56</v>
      </c>
      <c r="AC49" s="3" t="s">
        <v>39</v>
      </c>
      <c r="AD49" s="3"/>
    </row>
    <row r="50" spans="1:31" ht="105" customHeight="1" x14ac:dyDescent="0.25">
      <c r="A50" s="19" t="s">
        <v>23</v>
      </c>
      <c r="B50" s="62" t="s">
        <v>24</v>
      </c>
      <c r="C50" s="19" t="s">
        <v>57</v>
      </c>
      <c r="D50" s="19" t="s">
        <v>58</v>
      </c>
      <c r="E50" s="63" t="s">
        <v>42</v>
      </c>
      <c r="F50" s="19" t="s">
        <v>43</v>
      </c>
      <c r="G50" s="19" t="s">
        <v>44</v>
      </c>
      <c r="H50" s="19" t="s">
        <v>27</v>
      </c>
      <c r="I50" s="19" t="s">
        <v>28</v>
      </c>
      <c r="J50" s="19" t="s">
        <v>29</v>
      </c>
      <c r="L50" s="39" t="s">
        <v>45</v>
      </c>
      <c r="M50" s="39" t="s">
        <v>46</v>
      </c>
      <c r="N50" s="39" t="s">
        <v>47</v>
      </c>
      <c r="O50" s="40" t="s">
        <v>48</v>
      </c>
      <c r="R50" s="19" t="s">
        <v>23</v>
      </c>
      <c r="S50" s="37" t="s">
        <v>24</v>
      </c>
      <c r="T50" s="37" t="s">
        <v>40</v>
      </c>
      <c r="U50" s="37" t="s">
        <v>41</v>
      </c>
      <c r="V50" s="37" t="s">
        <v>42</v>
      </c>
      <c r="W50" s="37" t="s">
        <v>43</v>
      </c>
      <c r="X50" s="19" t="s">
        <v>44</v>
      </c>
      <c r="Y50" s="38" t="s">
        <v>27</v>
      </c>
      <c r="Z50" s="38" t="s">
        <v>28</v>
      </c>
      <c r="AA50" s="2" t="s">
        <v>49</v>
      </c>
      <c r="AB50" s="2"/>
      <c r="AC50" s="2" t="s">
        <v>49</v>
      </c>
      <c r="AD50" s="2"/>
      <c r="AE50" s="19" t="s">
        <v>29</v>
      </c>
    </row>
    <row r="51" spans="1:31" x14ac:dyDescent="0.25">
      <c r="A51" s="20" t="s">
        <v>11</v>
      </c>
      <c r="B51" s="64">
        <v>328.8</v>
      </c>
      <c r="C51" s="20">
        <v>358616</v>
      </c>
      <c r="D51" s="20">
        <v>111809.85</v>
      </c>
      <c r="E51" s="65">
        <f t="shared" ref="E51:F57" si="7">C51/1621.95</f>
        <v>221.10176022688739</v>
      </c>
      <c r="F51" s="66">
        <f t="shared" si="7"/>
        <v>68.935448071765464</v>
      </c>
      <c r="G51" s="41">
        <f t="shared" ref="G51:G58" si="8">E51+F51</f>
        <v>290.03720829865284</v>
      </c>
      <c r="H51" s="20">
        <v>3166</v>
      </c>
      <c r="I51" s="20">
        <v>72624.69</v>
      </c>
      <c r="J51" s="41">
        <f t="shared" ref="J51:J58" si="9">I51/25.44</f>
        <v>2854.7441037735848</v>
      </c>
      <c r="K51">
        <v>68.944000000000003</v>
      </c>
      <c r="L51" s="44">
        <v>64823.57</v>
      </c>
      <c r="M51" s="44">
        <v>30321.58</v>
      </c>
      <c r="N51" s="44">
        <v>0</v>
      </c>
      <c r="O51" s="44">
        <v>5655.99</v>
      </c>
      <c r="R51" s="20" t="s">
        <v>11</v>
      </c>
      <c r="S51" s="64">
        <v>328.8</v>
      </c>
      <c r="T51" s="20">
        <v>358616</v>
      </c>
      <c r="U51" s="20">
        <v>111809.85</v>
      </c>
      <c r="V51" s="21">
        <f t="shared" ref="V51:W57" si="10">T51/1621.95</f>
        <v>221.10176022688739</v>
      </c>
      <c r="W51" s="21">
        <f t="shared" si="10"/>
        <v>68.935448071765464</v>
      </c>
      <c r="X51" s="41">
        <f t="shared" ref="X51:X57" si="11">V51+W51</f>
        <v>290.03720829865284</v>
      </c>
      <c r="Y51" s="20">
        <v>3166</v>
      </c>
      <c r="Z51" s="20">
        <v>72624.69</v>
      </c>
      <c r="AA51" s="20"/>
      <c r="AB51" s="20"/>
      <c r="AC51" s="20"/>
      <c r="AD51" s="20"/>
      <c r="AE51" s="41">
        <f t="shared" ref="AE51:AE57" si="12">AD51/25.44</f>
        <v>0</v>
      </c>
    </row>
    <row r="52" spans="1:31" x14ac:dyDescent="0.25">
      <c r="A52" s="20" t="s">
        <v>30</v>
      </c>
      <c r="B52" s="64">
        <v>338.1</v>
      </c>
      <c r="C52" s="20">
        <v>357663.52</v>
      </c>
      <c r="D52" s="20">
        <v>112742.87</v>
      </c>
      <c r="E52" s="67">
        <f t="shared" si="7"/>
        <v>220.51451647708006</v>
      </c>
      <c r="F52" s="27">
        <f t="shared" si="7"/>
        <v>69.510693917814976</v>
      </c>
      <c r="G52" s="41">
        <f t="shared" si="8"/>
        <v>290.02521039489505</v>
      </c>
      <c r="H52" s="20">
        <v>3773</v>
      </c>
      <c r="I52" s="20">
        <v>72530.009999999995</v>
      </c>
      <c r="J52" s="41">
        <f t="shared" si="9"/>
        <v>2851.022405660377</v>
      </c>
      <c r="K52">
        <v>69.510000000000005</v>
      </c>
      <c r="L52" s="44">
        <v>67506.69</v>
      </c>
      <c r="M52" s="44">
        <v>49070.84</v>
      </c>
      <c r="N52" s="44">
        <v>1791.71</v>
      </c>
      <c r="O52" s="44">
        <v>17262.68</v>
      </c>
      <c r="R52" s="20" t="s">
        <v>30</v>
      </c>
      <c r="S52" s="64">
        <v>338.1</v>
      </c>
      <c r="T52" s="20">
        <v>357663.52</v>
      </c>
      <c r="U52" s="20">
        <v>112742.87</v>
      </c>
      <c r="V52" s="20">
        <f t="shared" si="10"/>
        <v>220.51451647708006</v>
      </c>
      <c r="W52" s="20">
        <f t="shared" si="10"/>
        <v>69.510693917814976</v>
      </c>
      <c r="X52" s="41">
        <f t="shared" si="11"/>
        <v>290.02521039489505</v>
      </c>
      <c r="Y52" s="20">
        <v>3773</v>
      </c>
      <c r="Z52" s="20">
        <v>72530.009999999995</v>
      </c>
      <c r="AA52" s="20"/>
      <c r="AB52" s="20"/>
      <c r="AC52" s="20"/>
      <c r="AD52" s="20"/>
      <c r="AE52" s="41">
        <f t="shared" si="12"/>
        <v>0</v>
      </c>
    </row>
    <row r="53" spans="1:31" x14ac:dyDescent="0.25">
      <c r="A53" s="20" t="s">
        <v>12</v>
      </c>
      <c r="B53" s="64">
        <v>374.7</v>
      </c>
      <c r="C53" s="20">
        <v>330752.58</v>
      </c>
      <c r="D53" s="20">
        <v>113535.87</v>
      </c>
      <c r="E53" s="67">
        <f t="shared" si="7"/>
        <v>203.92279663368168</v>
      </c>
      <c r="F53" s="27">
        <f t="shared" si="7"/>
        <v>69.999611578655319</v>
      </c>
      <c r="G53" s="41">
        <f t="shared" si="8"/>
        <v>273.92240821233702</v>
      </c>
      <c r="H53" s="20">
        <v>3480</v>
      </c>
      <c r="I53" s="20">
        <v>76691.899999999994</v>
      </c>
      <c r="J53" s="41">
        <f t="shared" si="9"/>
        <v>3014.6187106918237</v>
      </c>
      <c r="K53">
        <v>70</v>
      </c>
      <c r="L53" s="44"/>
      <c r="M53" s="44"/>
      <c r="N53" s="44"/>
      <c r="O53" s="44"/>
      <c r="R53" s="20" t="s">
        <v>12</v>
      </c>
      <c r="S53" s="64">
        <v>374.7</v>
      </c>
      <c r="T53" s="20">
        <v>330752.58</v>
      </c>
      <c r="U53" s="20">
        <v>113535.87</v>
      </c>
      <c r="V53" s="20">
        <f t="shared" si="10"/>
        <v>203.92279663368168</v>
      </c>
      <c r="W53" s="20">
        <f t="shared" si="10"/>
        <v>69.999611578655319</v>
      </c>
      <c r="X53" s="41">
        <f t="shared" si="11"/>
        <v>273.92240821233702</v>
      </c>
      <c r="Y53" s="20">
        <v>3480</v>
      </c>
      <c r="Z53" s="20">
        <v>76691.899999999994</v>
      </c>
      <c r="AA53" s="20"/>
      <c r="AB53" s="20"/>
      <c r="AC53" s="20"/>
      <c r="AD53" s="20"/>
      <c r="AE53" s="41">
        <f t="shared" si="12"/>
        <v>0</v>
      </c>
    </row>
    <row r="54" spans="1:31" x14ac:dyDescent="0.25">
      <c r="A54" s="20" t="s">
        <v>13</v>
      </c>
      <c r="B54" s="68">
        <v>311.39999999999998</v>
      </c>
      <c r="C54" s="20">
        <v>366180.24</v>
      </c>
      <c r="D54" s="20">
        <v>77817.039999999994</v>
      </c>
      <c r="E54" s="67">
        <f t="shared" si="7"/>
        <v>225.76543050032367</v>
      </c>
      <c r="F54" s="27">
        <f t="shared" si="7"/>
        <v>47.977459231172347</v>
      </c>
      <c r="G54" s="41">
        <f t="shared" si="8"/>
        <v>273.74288973149601</v>
      </c>
      <c r="H54" s="20">
        <v>3438</v>
      </c>
      <c r="I54" s="20">
        <f>37546.57+21066.36+3956.36</f>
        <v>62569.29</v>
      </c>
      <c r="J54" s="41">
        <f t="shared" si="9"/>
        <v>2459.4846698113206</v>
      </c>
      <c r="K54">
        <v>47.98</v>
      </c>
      <c r="R54" s="20" t="s">
        <v>13</v>
      </c>
      <c r="S54" s="68">
        <v>311.39999999999998</v>
      </c>
      <c r="T54" s="20">
        <v>366180.24</v>
      </c>
      <c r="U54" s="20">
        <v>77817.039999999994</v>
      </c>
      <c r="V54" s="20">
        <f t="shared" si="10"/>
        <v>225.76543050032367</v>
      </c>
      <c r="W54" s="20">
        <f t="shared" si="10"/>
        <v>47.977459231172347</v>
      </c>
      <c r="X54" s="41">
        <f t="shared" si="11"/>
        <v>273.74288973149601</v>
      </c>
      <c r="Y54" s="20">
        <v>3438</v>
      </c>
      <c r="Z54" s="20">
        <f>37546.57+21066.36+3956.36</f>
        <v>62569.29</v>
      </c>
      <c r="AA54" s="20"/>
      <c r="AB54" s="20"/>
      <c r="AC54" s="20"/>
      <c r="AD54" s="20"/>
      <c r="AE54" s="41">
        <f t="shared" si="12"/>
        <v>0</v>
      </c>
    </row>
    <row r="55" spans="1:31" x14ac:dyDescent="0.25">
      <c r="A55" s="23" t="s">
        <v>14</v>
      </c>
      <c r="B55" s="69">
        <v>313.39999999999998</v>
      </c>
      <c r="C55" s="25">
        <v>299597.94</v>
      </c>
      <c r="D55" s="25">
        <v>138666.74</v>
      </c>
      <c r="E55" s="70">
        <f t="shared" si="7"/>
        <v>184.71465828169795</v>
      </c>
      <c r="F55" s="27">
        <f t="shared" si="7"/>
        <v>85.493843829957754</v>
      </c>
      <c r="G55" s="41">
        <f t="shared" si="8"/>
        <v>270.20850211165572</v>
      </c>
      <c r="H55" s="20">
        <v>3818</v>
      </c>
      <c r="I55" s="20">
        <v>94286.77</v>
      </c>
      <c r="J55" s="41">
        <f t="shared" si="9"/>
        <v>3706.2409591194969</v>
      </c>
      <c r="K55">
        <v>85.49</v>
      </c>
      <c r="R55" s="23" t="s">
        <v>14</v>
      </c>
      <c r="S55" s="69">
        <v>313.39999999999998</v>
      </c>
      <c r="T55" s="25">
        <v>299597.94</v>
      </c>
      <c r="U55" s="25">
        <v>138666.74</v>
      </c>
      <c r="V55" s="25">
        <f t="shared" si="10"/>
        <v>184.71465828169795</v>
      </c>
      <c r="W55" s="20">
        <f t="shared" si="10"/>
        <v>85.493843829957754</v>
      </c>
      <c r="X55" s="41">
        <f t="shared" si="11"/>
        <v>270.20850211165572</v>
      </c>
      <c r="Y55" s="20">
        <v>3818</v>
      </c>
      <c r="Z55" s="20">
        <v>94286.77</v>
      </c>
      <c r="AA55" s="20"/>
      <c r="AB55" s="20"/>
      <c r="AC55" s="20"/>
      <c r="AD55" s="20"/>
      <c r="AE55" s="41">
        <f t="shared" si="12"/>
        <v>0</v>
      </c>
    </row>
    <row r="56" spans="1:31" x14ac:dyDescent="0.25">
      <c r="A56" s="23" t="s">
        <v>15</v>
      </c>
      <c r="B56" s="69">
        <v>224.6</v>
      </c>
      <c r="C56" s="25">
        <v>199770.48</v>
      </c>
      <c r="D56" s="25">
        <v>105979.96</v>
      </c>
      <c r="E56" s="70">
        <f t="shared" si="7"/>
        <v>123.16685471192083</v>
      </c>
      <c r="F56" s="27">
        <f t="shared" si="7"/>
        <v>65.341077098554209</v>
      </c>
      <c r="G56" s="41">
        <f t="shared" si="8"/>
        <v>188.50793181047504</v>
      </c>
      <c r="H56" s="20">
        <v>3705</v>
      </c>
      <c r="I56" s="20">
        <v>80038.23</v>
      </c>
      <c r="J56" s="41">
        <f t="shared" si="9"/>
        <v>3146.1568396226412</v>
      </c>
      <c r="K56">
        <v>65.34</v>
      </c>
      <c r="R56" s="23" t="s">
        <v>15</v>
      </c>
      <c r="S56" s="69">
        <v>224.6</v>
      </c>
      <c r="T56" s="25">
        <v>199770.48</v>
      </c>
      <c r="U56" s="25">
        <v>105979.96</v>
      </c>
      <c r="V56" s="25">
        <f t="shared" si="10"/>
        <v>123.16685471192083</v>
      </c>
      <c r="W56" s="20">
        <f t="shared" si="10"/>
        <v>65.341077098554209</v>
      </c>
      <c r="X56" s="41">
        <f t="shared" si="11"/>
        <v>188.50793181047504</v>
      </c>
      <c r="Y56" s="20">
        <v>3705</v>
      </c>
      <c r="Z56" s="20">
        <v>80038.23</v>
      </c>
      <c r="AA56" s="20"/>
      <c r="AB56" s="20"/>
      <c r="AC56" s="20"/>
      <c r="AD56" s="20"/>
      <c r="AE56" s="41">
        <f t="shared" si="12"/>
        <v>0</v>
      </c>
    </row>
    <row r="57" spans="1:31" x14ac:dyDescent="0.25">
      <c r="A57" s="20" t="s">
        <v>16</v>
      </c>
      <c r="B57" s="68">
        <v>96</v>
      </c>
      <c r="C57" s="20">
        <v>0</v>
      </c>
      <c r="D57" s="20">
        <v>17290.47</v>
      </c>
      <c r="E57" s="67">
        <f t="shared" si="7"/>
        <v>0</v>
      </c>
      <c r="F57" s="27">
        <f t="shared" si="7"/>
        <v>10.660297789697587</v>
      </c>
      <c r="G57" s="41">
        <f t="shared" si="8"/>
        <v>10.660297789697587</v>
      </c>
      <c r="H57" s="20">
        <v>2851</v>
      </c>
      <c r="I57" s="20">
        <v>46447.7</v>
      </c>
      <c r="J57" s="41">
        <f t="shared" si="9"/>
        <v>1825.7743710691823</v>
      </c>
      <c r="K57">
        <v>10.66</v>
      </c>
      <c r="R57" s="23" t="s">
        <v>16</v>
      </c>
      <c r="S57" s="68">
        <v>96</v>
      </c>
      <c r="T57" s="20">
        <v>0</v>
      </c>
      <c r="U57" s="20">
        <v>17290.47</v>
      </c>
      <c r="V57" s="20">
        <f t="shared" si="10"/>
        <v>0</v>
      </c>
      <c r="W57" s="20">
        <f t="shared" si="10"/>
        <v>10.660297789697587</v>
      </c>
      <c r="X57" s="41">
        <f t="shared" si="11"/>
        <v>10.660297789697587</v>
      </c>
      <c r="Y57" s="20">
        <v>2851</v>
      </c>
      <c r="Z57" s="20">
        <v>46447.7</v>
      </c>
      <c r="AA57" s="20"/>
      <c r="AB57" s="20"/>
      <c r="AC57" s="20"/>
      <c r="AD57" s="20"/>
      <c r="AE57" s="41">
        <f t="shared" si="12"/>
        <v>0</v>
      </c>
    </row>
    <row r="58" spans="1:31" x14ac:dyDescent="0.25">
      <c r="A58" s="20" t="s">
        <v>17</v>
      </c>
      <c r="B58" s="69">
        <v>71.400000000000006</v>
      </c>
      <c r="C58" s="20">
        <v>0</v>
      </c>
      <c r="D58" s="25">
        <v>78024.45</v>
      </c>
      <c r="E58" s="67">
        <v>0</v>
      </c>
      <c r="F58" s="47">
        <f>D58/1678.72</f>
        <v>46.478537218833395</v>
      </c>
      <c r="G58" s="71">
        <f t="shared" si="8"/>
        <v>46.478537218833395</v>
      </c>
      <c r="H58" s="29">
        <v>3302</v>
      </c>
      <c r="I58" s="29">
        <v>70958.09</v>
      </c>
      <c r="J58" s="46">
        <f t="shared" si="9"/>
        <v>2789.2330974842766</v>
      </c>
      <c r="K58">
        <v>46.48</v>
      </c>
      <c r="R58" s="29"/>
      <c r="S58" s="72"/>
      <c r="T58" s="29"/>
      <c r="U58" s="29"/>
      <c r="V58" s="29"/>
      <c r="W58" s="29"/>
      <c r="X58" s="46"/>
      <c r="Y58" s="29"/>
      <c r="Z58" s="29"/>
      <c r="AA58" s="29"/>
      <c r="AB58" s="29"/>
      <c r="AC58" s="29"/>
      <c r="AD58" s="29"/>
      <c r="AE58" s="46"/>
    </row>
    <row r="59" spans="1:31" s="10" customFormat="1" x14ac:dyDescent="0.25">
      <c r="A59" s="23"/>
      <c r="B59" s="25"/>
      <c r="C59" s="25"/>
      <c r="D59" s="25"/>
      <c r="E59" s="25"/>
      <c r="F59" s="20"/>
      <c r="G59" s="20"/>
      <c r="H59" s="20"/>
      <c r="I59" s="20"/>
      <c r="J59" s="20"/>
    </row>
    <row r="60" spans="1:31" ht="46.15" customHeight="1" x14ac:dyDescent="0.25">
      <c r="A60" s="28" t="s">
        <v>23</v>
      </c>
      <c r="B60" s="5" t="s">
        <v>59</v>
      </c>
      <c r="C60" s="5"/>
      <c r="D60" s="5" t="s">
        <v>33</v>
      </c>
      <c r="E60" s="5"/>
      <c r="F60" s="10"/>
      <c r="G60" s="10"/>
      <c r="H60" s="10"/>
      <c r="I60" s="10"/>
      <c r="J60" s="10"/>
    </row>
    <row r="61" spans="1:31" x14ac:dyDescent="0.25">
      <c r="A61" s="29"/>
      <c r="B61" s="30" t="s">
        <v>34</v>
      </c>
      <c r="C61" s="30" t="s">
        <v>35</v>
      </c>
      <c r="D61" s="21" t="s">
        <v>34</v>
      </c>
      <c r="E61" s="21" t="s">
        <v>35</v>
      </c>
      <c r="F61" s="10"/>
      <c r="G61" s="10"/>
      <c r="H61" s="10"/>
      <c r="I61" s="10"/>
      <c r="J61" s="10"/>
    </row>
    <row r="62" spans="1:31" x14ac:dyDescent="0.25">
      <c r="A62" s="20" t="s">
        <v>11</v>
      </c>
      <c r="B62" s="21">
        <v>41280</v>
      </c>
      <c r="C62" s="20">
        <v>13440</v>
      </c>
      <c r="D62" s="31">
        <v>45055.73</v>
      </c>
      <c r="E62" s="32">
        <v>1279.81</v>
      </c>
      <c r="F62" s="10"/>
      <c r="G62" s="10"/>
      <c r="H62" s="10"/>
      <c r="I62" s="10"/>
      <c r="J62" s="10"/>
    </row>
    <row r="63" spans="1:31" x14ac:dyDescent="0.25">
      <c r="A63" s="20" t="s">
        <v>30</v>
      </c>
      <c r="B63" s="21">
        <v>45780</v>
      </c>
      <c r="C63" s="20">
        <v>15380</v>
      </c>
      <c r="D63" s="31">
        <v>41586.589999999997</v>
      </c>
      <c r="E63" s="32">
        <v>1446.7</v>
      </c>
      <c r="F63" s="10"/>
      <c r="G63" s="10"/>
      <c r="H63" s="10"/>
      <c r="I63" s="10"/>
      <c r="J63" s="10"/>
    </row>
    <row r="64" spans="1:31" x14ac:dyDescent="0.25">
      <c r="A64" s="20" t="s">
        <v>12</v>
      </c>
      <c r="B64" s="21">
        <v>38940</v>
      </c>
      <c r="C64" s="20">
        <v>12780</v>
      </c>
      <c r="D64" s="31">
        <v>48676.74</v>
      </c>
      <c r="E64" s="32">
        <v>969.01</v>
      </c>
      <c r="F64" s="10"/>
      <c r="G64" s="10"/>
      <c r="H64" s="10"/>
      <c r="I64" s="10"/>
      <c r="J64" s="10"/>
    </row>
    <row r="65" spans="1:10" x14ac:dyDescent="0.25">
      <c r="A65" s="20" t="s">
        <v>13</v>
      </c>
      <c r="B65" s="20">
        <v>36240</v>
      </c>
      <c r="C65" s="20">
        <v>11700</v>
      </c>
      <c r="D65" s="31">
        <f>29571.95+960.28-293.51</f>
        <v>30238.720000000001</v>
      </c>
      <c r="E65" s="31">
        <f>6258.77/2.47</f>
        <v>2533.9149797570849</v>
      </c>
      <c r="F65" s="10"/>
      <c r="G65" s="10"/>
      <c r="H65" s="10"/>
      <c r="I65" s="10"/>
      <c r="J65" s="10"/>
    </row>
    <row r="66" spans="1:10" x14ac:dyDescent="0.25">
      <c r="A66" s="33" t="s">
        <v>14</v>
      </c>
      <c r="B66" s="33">
        <v>35040</v>
      </c>
      <c r="C66" s="33">
        <v>11640</v>
      </c>
      <c r="D66" s="31">
        <v>68089.19</v>
      </c>
      <c r="E66" s="31">
        <v>1928.56</v>
      </c>
    </row>
    <row r="67" spans="1:10" x14ac:dyDescent="0.25">
      <c r="A67" s="33" t="s">
        <v>15</v>
      </c>
      <c r="B67" s="33">
        <v>36480</v>
      </c>
      <c r="C67" s="33">
        <v>17837</v>
      </c>
      <c r="D67" s="31">
        <v>181249.47</v>
      </c>
      <c r="E67" s="31">
        <v>2830.74</v>
      </c>
    </row>
    <row r="68" spans="1:10" x14ac:dyDescent="0.25">
      <c r="A68" s="33" t="s">
        <v>16</v>
      </c>
      <c r="B68" s="33">
        <v>30540</v>
      </c>
      <c r="C68" s="33">
        <v>11220</v>
      </c>
      <c r="D68" s="31">
        <v>46607.54</v>
      </c>
      <c r="E68" s="31">
        <v>1429.38</v>
      </c>
    </row>
    <row r="69" spans="1:10" x14ac:dyDescent="0.25">
      <c r="A69" s="33" t="s">
        <v>17</v>
      </c>
      <c r="B69" s="33">
        <v>30480</v>
      </c>
      <c r="C69" s="33">
        <v>10620</v>
      </c>
      <c r="D69" s="31">
        <v>35128.85</v>
      </c>
      <c r="E69" s="31">
        <v>858.51</v>
      </c>
    </row>
  </sheetData>
  <mergeCells count="18">
    <mergeCell ref="B60:C60"/>
    <mergeCell ref="D60:E60"/>
    <mergeCell ref="A49:G49"/>
    <mergeCell ref="L49:O49"/>
    <mergeCell ref="AC49:AD49"/>
    <mergeCell ref="AA50:AB50"/>
    <mergeCell ref="AC50:AD50"/>
    <mergeCell ref="AC23:AD23"/>
    <mergeCell ref="AA24:AB24"/>
    <mergeCell ref="AC24:AD24"/>
    <mergeCell ref="B35:I35"/>
    <mergeCell ref="B36:E36"/>
    <mergeCell ref="F36:I36"/>
    <mergeCell ref="A1:G1"/>
    <mergeCell ref="B12:C12"/>
    <mergeCell ref="D12:E12"/>
    <mergeCell ref="L22:O22"/>
    <mergeCell ref="A23:G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МШ</vt:lpstr>
      <vt:lpstr>Ленсоветовский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1</cp:revision>
  <cp:lastPrinted>2018-03-03T13:32:43Z</cp:lastPrinted>
  <dcterms:created xsi:type="dcterms:W3CDTF">2017-03-03T13:29:12Z</dcterms:created>
  <dcterms:modified xsi:type="dcterms:W3CDTF">2018-04-06T12:23:27Z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